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9465" firstSheet="4" activeTab="4"/>
  </bookViews>
  <sheets>
    <sheet name="Нормативы по услугам (ИТОГ)" sheetId="1" r:id="rId1"/>
    <sheet name="Нормативы по услугам (расчет)" sheetId="2" r:id="rId2"/>
    <sheet name="Нормативы по услугам ФБ МСЭ" sheetId="12" r:id="rId3"/>
    <sheet name="Нормативы по работам (ФБ МСЭ)" sheetId="6" r:id="rId4"/>
    <sheet name="Отраслевой корр. коэффициент" sheetId="4" r:id="rId5"/>
  </sheets>
  <externalReferences>
    <externalReference r:id="rId6"/>
  </externalReferences>
  <definedNames>
    <definedName name="_xlnm._FilterDatabase" localSheetId="0" hidden="1">'Нормативы по услугам (ИТОГ)'!$A$14:$P$23</definedName>
    <definedName name="_xlnm._FilterDatabase" localSheetId="1" hidden="1">'Нормативы по услугам (расчет)'!$A$14:$T$69</definedName>
    <definedName name="_xlnm._FilterDatabase" localSheetId="2" hidden="1">'Нормативы по услугам ФБ МСЭ'!$A$14:$T$44</definedName>
    <definedName name="_xlnm.Print_Titles" localSheetId="3">'Нормативы по работам (ФБ МСЭ)'!$10:$13</definedName>
    <definedName name="_xlnm.Print_Titles" localSheetId="0">'Нормативы по услугам (ИТОГ)'!$10:$13</definedName>
    <definedName name="_xlnm.Print_Titles" localSheetId="1">'Нормативы по услугам (расчет)'!$10:$13</definedName>
    <definedName name="_xlnm.Print_Titles" localSheetId="2">'Нормативы по услугам ФБ МСЭ'!$10:$13</definedName>
    <definedName name="иные" localSheetId="2">#REF!</definedName>
    <definedName name="иные">#REF!</definedName>
    <definedName name="материальные_запасы_основные_средства" localSheetId="2">#REF!</definedName>
    <definedName name="материальные_запасы_основные_средства">#REF!</definedName>
    <definedName name="_xlnm.Print_Area" localSheetId="3">'Нормативы по работам (ФБ МСЭ)'!$A$1:$L$35</definedName>
    <definedName name="_xlnm.Print_Area" localSheetId="0">'Нормативы по услугам (ИТОГ)'!$A$1:$L$23</definedName>
    <definedName name="_xlnm.Print_Area" localSheetId="1">'Нормативы по услугам (расчет)'!$A$7:$Q$80</definedName>
    <definedName name="_xlnm.Print_Area" localSheetId="2">'Нормативы по услугам ФБ МСЭ'!$A$7:$Q$55</definedName>
    <definedName name="оплата_труда" localSheetId="2">#REF!</definedName>
    <definedName name="оплата_труда">#REF!</definedName>
    <definedName name="Список" localSheetId="2">#REF!</definedName>
    <definedName name="Список">#REF!</definedName>
  </definedNames>
  <calcPr calcId="125725"/>
</workbook>
</file>

<file path=xl/calcChain.xml><?xml version="1.0" encoding="utf-8"?>
<calcChain xmlns="http://schemas.openxmlformats.org/spreadsheetml/2006/main">
  <c r="X15" i="12"/>
  <c r="D16" i="2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N53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N46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N39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N32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N26"/>
  <c r="M22"/>
  <c r="L22"/>
  <c r="K22"/>
  <c r="J22"/>
  <c r="I22"/>
  <c r="H22"/>
  <c r="G22"/>
  <c r="F22"/>
  <c r="E22"/>
  <c r="D22"/>
  <c r="N21"/>
  <c r="L17"/>
  <c r="Q16"/>
  <c r="M44" i="12"/>
  <c r="L44"/>
  <c r="K44"/>
  <c r="J44"/>
  <c r="I44"/>
  <c r="H44"/>
  <c r="G44"/>
  <c r="F44"/>
  <c r="E44"/>
  <c r="D44"/>
  <c r="N43"/>
  <c r="W42"/>
  <c r="V42"/>
  <c r="D41" s="1"/>
  <c r="M42"/>
  <c r="L42"/>
  <c r="K42"/>
  <c r="J42"/>
  <c r="I42"/>
  <c r="H42"/>
  <c r="G42"/>
  <c r="F42"/>
  <c r="E42"/>
  <c r="M40"/>
  <c r="L40"/>
  <c r="K40"/>
  <c r="J40"/>
  <c r="I40"/>
  <c r="H40"/>
  <c r="G40"/>
  <c r="F40"/>
  <c r="E40"/>
  <c r="D40"/>
  <c r="N39"/>
  <c r="W38"/>
  <c r="V38"/>
  <c r="D37" s="1"/>
  <c r="M38"/>
  <c r="L38"/>
  <c r="K38"/>
  <c r="J38"/>
  <c r="I38"/>
  <c r="H38"/>
  <c r="G38"/>
  <c r="F38"/>
  <c r="E38"/>
  <c r="M36"/>
  <c r="L36"/>
  <c r="K36"/>
  <c r="J36"/>
  <c r="I36"/>
  <c r="H36"/>
  <c r="G36"/>
  <c r="F36"/>
  <c r="E36"/>
  <c r="D36"/>
  <c r="N35"/>
  <c r="W34"/>
  <c r="V34"/>
  <c r="D33" s="1"/>
  <c r="M34"/>
  <c r="L34"/>
  <c r="K34"/>
  <c r="J34"/>
  <c r="I34"/>
  <c r="H34"/>
  <c r="G34"/>
  <c r="F34"/>
  <c r="E34"/>
  <c r="M32"/>
  <c r="L32"/>
  <c r="K32"/>
  <c r="J32"/>
  <c r="I32"/>
  <c r="H32"/>
  <c r="G32"/>
  <c r="F32"/>
  <c r="E32"/>
  <c r="D32"/>
  <c r="N31"/>
  <c r="W30"/>
  <c r="V30"/>
  <c r="D29" s="1"/>
  <c r="M30"/>
  <c r="L30"/>
  <c r="K30"/>
  <c r="J30"/>
  <c r="I30"/>
  <c r="H30"/>
  <c r="G30"/>
  <c r="F30"/>
  <c r="E30"/>
  <c r="M28"/>
  <c r="L28"/>
  <c r="K28"/>
  <c r="J28"/>
  <c r="I28"/>
  <c r="H28"/>
  <c r="G28"/>
  <c r="F28"/>
  <c r="E28"/>
  <c r="D28"/>
  <c r="N27"/>
  <c r="W26"/>
  <c r="V26"/>
  <c r="D25" s="1"/>
  <c r="M26"/>
  <c r="L26"/>
  <c r="K26"/>
  <c r="J26"/>
  <c r="I26"/>
  <c r="H26"/>
  <c r="G26"/>
  <c r="F26"/>
  <c r="E26"/>
  <c r="M24"/>
  <c r="L24"/>
  <c r="K24"/>
  <c r="J24"/>
  <c r="I24"/>
  <c r="H24"/>
  <c r="G24"/>
  <c r="F24"/>
  <c r="E24"/>
  <c r="D24"/>
  <c r="N23"/>
  <c r="W22"/>
  <c r="V22"/>
  <c r="D21" s="1"/>
  <c r="M22"/>
  <c r="L22"/>
  <c r="K22"/>
  <c r="J22"/>
  <c r="I22"/>
  <c r="H22"/>
  <c r="G22"/>
  <c r="F22"/>
  <c r="E22"/>
  <c r="M20"/>
  <c r="L20"/>
  <c r="K20"/>
  <c r="J20"/>
  <c r="I20"/>
  <c r="H20"/>
  <c r="G20"/>
  <c r="F20"/>
  <c r="E20"/>
  <c r="D20"/>
  <c r="N19"/>
  <c r="W18"/>
  <c r="V18"/>
  <c r="M18"/>
  <c r="K18"/>
  <c r="J18"/>
  <c r="I18"/>
  <c r="H18"/>
  <c r="G18"/>
  <c r="F18"/>
  <c r="E18"/>
  <c r="L17"/>
  <c r="L18" s="1"/>
  <c r="D17"/>
  <c r="D18" s="1"/>
  <c r="Q16"/>
  <c r="M16"/>
  <c r="L16"/>
  <c r="K16"/>
  <c r="J16"/>
  <c r="I16"/>
  <c r="H16"/>
  <c r="G16"/>
  <c r="F16"/>
  <c r="E16"/>
  <c r="D16"/>
  <c r="N16" s="1"/>
  <c r="P16" s="1"/>
  <c r="Q18" s="1"/>
  <c r="V15"/>
  <c r="N15"/>
  <c r="W15" s="1"/>
  <c r="N56" i="2" l="1"/>
  <c r="P56" s="1"/>
  <c r="N48"/>
  <c r="P48" s="1"/>
  <c r="N54"/>
  <c r="P54" s="1"/>
  <c r="N55"/>
  <c r="P55" s="1"/>
  <c r="D34" i="12"/>
  <c r="N34" s="1"/>
  <c r="P34" s="1"/>
  <c r="N33"/>
  <c r="D26"/>
  <c r="N26" s="1"/>
  <c r="P26" s="1"/>
  <c r="N25"/>
  <c r="D42"/>
  <c r="N42" s="1"/>
  <c r="P42" s="1"/>
  <c r="N41"/>
  <c r="N24"/>
  <c r="P24" s="1"/>
  <c r="Q26" s="1"/>
  <c r="N36"/>
  <c r="P36" s="1"/>
  <c r="Q38" s="1"/>
  <c r="N40"/>
  <c r="P40" s="1"/>
  <c r="Q42" s="1"/>
  <c r="N20"/>
  <c r="P20" s="1"/>
  <c r="Q22" s="1"/>
  <c r="N17"/>
  <c r="D51"/>
  <c r="D52" s="1"/>
  <c r="N28"/>
  <c r="P28" s="1"/>
  <c r="Q30" s="1"/>
  <c r="N44"/>
  <c r="P44" s="1"/>
  <c r="N41" i="2"/>
  <c r="P41" s="1"/>
  <c r="N47"/>
  <c r="P47" s="1"/>
  <c r="N40"/>
  <c r="P40" s="1"/>
  <c r="N42"/>
  <c r="P42" s="1"/>
  <c r="N34"/>
  <c r="P34" s="1"/>
  <c r="N33"/>
  <c r="P33" s="1"/>
  <c r="N27"/>
  <c r="P27" s="1"/>
  <c r="N28"/>
  <c r="P28" s="1"/>
  <c r="N22"/>
  <c r="P22" s="1"/>
  <c r="N21" i="12"/>
  <c r="D22"/>
  <c r="N22" s="1"/>
  <c r="P22" s="1"/>
  <c r="N37"/>
  <c r="D38"/>
  <c r="N38" s="1"/>
  <c r="P38" s="1"/>
  <c r="N29"/>
  <c r="D30"/>
  <c r="N30" s="1"/>
  <c r="P30" s="1"/>
  <c r="N18"/>
  <c r="P18" s="1"/>
  <c r="N32"/>
  <c r="P32" s="1"/>
  <c r="Q34" s="1"/>
  <c r="D56" l="1"/>
  <c r="D53"/>
  <c r="D54"/>
  <c r="D57"/>
  <c r="D55"/>
  <c r="W16"/>
  <c r="V16"/>
  <c r="D59" l="1"/>
  <c r="M38" i="2" l="1"/>
  <c r="L38"/>
  <c r="K38"/>
  <c r="J38"/>
  <c r="I38"/>
  <c r="H38"/>
  <c r="G38"/>
  <c r="F38"/>
  <c r="E38"/>
  <c r="D38"/>
  <c r="Q42" s="1"/>
  <c r="M37"/>
  <c r="L37"/>
  <c r="K37"/>
  <c r="J37"/>
  <c r="I37"/>
  <c r="H37"/>
  <c r="G37"/>
  <c r="F37"/>
  <c r="E37"/>
  <c r="D37"/>
  <c r="Q41" s="1"/>
  <c r="M36"/>
  <c r="L36"/>
  <c r="K36"/>
  <c r="J36"/>
  <c r="I36"/>
  <c r="H36"/>
  <c r="G36"/>
  <c r="F36"/>
  <c r="E36"/>
  <c r="D36"/>
  <c r="Q40" s="1"/>
  <c r="N35"/>
  <c r="M18"/>
  <c r="K18"/>
  <c r="J18"/>
  <c r="I18"/>
  <c r="H18"/>
  <c r="G18"/>
  <c r="F18"/>
  <c r="E18"/>
  <c r="N19"/>
  <c r="D20"/>
  <c r="Q22" s="1"/>
  <c r="E20"/>
  <c r="F20"/>
  <c r="G20"/>
  <c r="H20"/>
  <c r="I20"/>
  <c r="J20"/>
  <c r="K20"/>
  <c r="L20"/>
  <c r="M20"/>
  <c r="L16"/>
  <c r="N37" l="1"/>
  <c r="P37" s="1"/>
  <c r="N36"/>
  <c r="P36" s="1"/>
  <c r="N38"/>
  <c r="P38" s="1"/>
  <c r="L25" i="6" l="1"/>
  <c r="L22"/>
  <c r="B19"/>
  <c r="L18"/>
  <c r="M58" i="2" l="1"/>
  <c r="L58"/>
  <c r="F58"/>
  <c r="G58"/>
  <c r="H58"/>
  <c r="I58"/>
  <c r="J58"/>
  <c r="K58"/>
  <c r="E58"/>
  <c r="D58"/>
  <c r="L52"/>
  <c r="L51"/>
  <c r="L50"/>
  <c r="M52"/>
  <c r="F52"/>
  <c r="G52"/>
  <c r="H52"/>
  <c r="I52"/>
  <c r="J52"/>
  <c r="K52"/>
  <c r="M51"/>
  <c r="F51"/>
  <c r="G51"/>
  <c r="H51"/>
  <c r="I51"/>
  <c r="J51"/>
  <c r="K51"/>
  <c r="M50"/>
  <c r="F50"/>
  <c r="G50"/>
  <c r="H50"/>
  <c r="I50"/>
  <c r="J50"/>
  <c r="K50"/>
  <c r="E52"/>
  <c r="E51"/>
  <c r="E50"/>
  <c r="D52"/>
  <c r="Q56" s="1"/>
  <c r="D51"/>
  <c r="Q55" s="1"/>
  <c r="D50"/>
  <c r="Q54" s="1"/>
  <c r="M45"/>
  <c r="L45"/>
  <c r="F45"/>
  <c r="G45"/>
  <c r="H45"/>
  <c r="I45"/>
  <c r="J45"/>
  <c r="K45"/>
  <c r="E45"/>
  <c r="D45"/>
  <c r="Q48" s="1"/>
  <c r="M44"/>
  <c r="L44"/>
  <c r="F44"/>
  <c r="G44"/>
  <c r="H44"/>
  <c r="I44"/>
  <c r="J44"/>
  <c r="K44"/>
  <c r="E44"/>
  <c r="D44"/>
  <c r="Q47" s="1"/>
  <c r="M31"/>
  <c r="L31"/>
  <c r="F31"/>
  <c r="G31"/>
  <c r="H31"/>
  <c r="I31"/>
  <c r="J31"/>
  <c r="K31"/>
  <c r="E31"/>
  <c r="D31"/>
  <c r="Q34" s="1"/>
  <c r="M25"/>
  <c r="L25"/>
  <c r="F25"/>
  <c r="G25"/>
  <c r="H25"/>
  <c r="I25"/>
  <c r="J25"/>
  <c r="K25"/>
  <c r="E25"/>
  <c r="D25"/>
  <c r="Q28" s="1"/>
  <c r="M30"/>
  <c r="L30"/>
  <c r="F30"/>
  <c r="G30"/>
  <c r="H30"/>
  <c r="I30"/>
  <c r="J30"/>
  <c r="K30"/>
  <c r="E30"/>
  <c r="D30"/>
  <c r="Q33" s="1"/>
  <c r="M24"/>
  <c r="L24"/>
  <c r="G24"/>
  <c r="H24"/>
  <c r="I24"/>
  <c r="J24"/>
  <c r="K24"/>
  <c r="F24"/>
  <c r="E24"/>
  <c r="D24"/>
  <c r="Q27" s="1"/>
  <c r="M16"/>
  <c r="F16"/>
  <c r="G16"/>
  <c r="H16"/>
  <c r="I16"/>
  <c r="J16"/>
  <c r="K16"/>
  <c r="E16"/>
  <c r="N69" l="1"/>
  <c r="N66"/>
  <c r="N63"/>
  <c r="N52"/>
  <c r="P52" s="1"/>
  <c r="N62"/>
  <c r="N60"/>
  <c r="N51"/>
  <c r="P51" s="1"/>
  <c r="N45"/>
  <c r="P45" s="1"/>
  <c r="N31"/>
  <c r="P31" s="1"/>
  <c r="N24"/>
  <c r="P24" s="1"/>
  <c r="N68"/>
  <c r="N65"/>
  <c r="N58"/>
  <c r="P58" s="1"/>
  <c r="N50"/>
  <c r="P50" s="1"/>
  <c r="N44"/>
  <c r="P44" s="1"/>
  <c r="N30"/>
  <c r="P30" s="1"/>
  <c r="N25"/>
  <c r="P25" s="1"/>
  <c r="N20"/>
  <c r="P20" s="1"/>
  <c r="N16"/>
  <c r="P16" s="1"/>
  <c r="X15" s="1"/>
  <c r="Q17" s="1"/>
  <c r="N64"/>
  <c r="N57"/>
  <c r="N49"/>
  <c r="N43"/>
  <c r="N29"/>
  <c r="N23"/>
  <c r="N15"/>
  <c r="L22" i="1"/>
  <c r="V15" i="2" l="1"/>
  <c r="W15"/>
  <c r="L18" i="1"/>
  <c r="L19"/>
  <c r="L21"/>
  <c r="L17"/>
  <c r="L20"/>
  <c r="W16" i="2" l="1"/>
  <c r="W17" s="1"/>
  <c r="W18" s="1"/>
  <c r="L18" s="1"/>
  <c r="V16"/>
  <c r="V17" s="1"/>
  <c r="V18" s="1"/>
  <c r="L23" i="1"/>
  <c r="L16"/>
  <c r="L15" l="1"/>
  <c r="N17" i="2"/>
  <c r="D18"/>
  <c r="N18" l="1"/>
  <c r="P18" s="1"/>
  <c r="Q18"/>
  <c r="Q19" s="1"/>
</calcChain>
</file>

<file path=xl/sharedStrings.xml><?xml version="1.0" encoding="utf-8"?>
<sst xmlns="http://schemas.openxmlformats.org/spreadsheetml/2006/main" count="340" uniqueCount="117">
  <si>
    <t>Проведение сложных и особо сложных специальных видов обследования (экспертно-реабилитационной диагностики) в стационарных условиях</t>
  </si>
  <si>
    <t>Проведение социально-психологической реабилитации или абилитации инвалидов в стационарных условиях</t>
  </si>
  <si>
    <t>Проведение реабилитации или абилитации инвалидов при сложном и атипичном протезировании и ортезировании в стационарных условиях</t>
  </si>
  <si>
    <t>Оказание информационно-справочной поддержки гражданам по вопросам инвалидности, социальной защиты, медико-социальной экспертизы и реабилитации, абилитации инвалидов, в том числе женщин-инвалидов, девочек-инвалидов, а также пострадавших в результате чрезвычайных обстоятельств</t>
  </si>
  <si>
    <t>Проведение реабилитации или абилитации инвалидов при сложном и атипичном протезировании и ортезировании в амбулаторных условиях</t>
  </si>
  <si>
    <t>Проведение социально-психологической реабилитации или абилитации инвалидов в амбулаторных условиях</t>
  </si>
  <si>
    <t>Проведение сложных и особо сложных специальных видов обследования (экспертно-реабилитационной диагностики) в амбулаторных условиях</t>
  </si>
  <si>
    <t>Проведение медико-социальной экспертизы</t>
  </si>
  <si>
    <t>ПНЗ</t>
  </si>
  <si>
    <t>ОТ2</t>
  </si>
  <si>
    <t>ТУ</t>
  </si>
  <si>
    <t>УС</t>
  </si>
  <si>
    <t>СОЦДИ</t>
  </si>
  <si>
    <t>СНИ</t>
  </si>
  <si>
    <t>КУ</t>
  </si>
  <si>
    <t>ИНЗ</t>
  </si>
  <si>
    <t>МЗ</t>
  </si>
  <si>
    <t>ОТ1</t>
  </si>
  <si>
    <t>Базовый норматив затрат на оказание единицы государственной услуги, руб.</t>
  </si>
  <si>
    <t>Базовый норматив затрат на общехозяйственные нужды, руб.</t>
  </si>
  <si>
    <t>Базовый норматив затрат, непосредственно связанный с оказанием государственной услуги, руб.</t>
  </si>
  <si>
    <t>Наименование государственной услуги</t>
  </si>
  <si>
    <t>УТВЕРЖДАЮ</t>
  </si>
  <si>
    <t>"______"</t>
  </si>
  <si>
    <t>20_____ г.</t>
  </si>
  <si>
    <t>Значение базовых нормативных затрат на оказание государственных услуг в сфере социальной защиты населения федеральными государственными бюджетными учреждениями, находящимися в ведении Министерства труда и социальной защиты Российской Федерации</t>
  </si>
  <si>
    <t>12=2+3+4+5+6+7+8+9+10+11</t>
  </si>
  <si>
    <t xml:space="preserve">Предоставление социального обслуживания в стационарной форме </t>
  </si>
  <si>
    <t>Первый заместитель Министра труда и социальной защиты Российской Федерации</t>
  </si>
  <si>
    <t>А.В. Вовченко</t>
  </si>
  <si>
    <t>Код по общероссийскому базовому перечню или федеральному перечню</t>
  </si>
  <si>
    <t>Код бюджетной классификации</t>
  </si>
  <si>
    <t>АЩ80</t>
  </si>
  <si>
    <t>АЩ98</t>
  </si>
  <si>
    <t>АЩ99</t>
  </si>
  <si>
    <t>АЭ00</t>
  </si>
  <si>
    <t>АЭ01</t>
  </si>
  <si>
    <t>АЭ02</t>
  </si>
  <si>
    <t>АЭ03</t>
  </si>
  <si>
    <t>АЭ07</t>
  </si>
  <si>
    <t>Реализация дополнительных профессиональных программ профессиональной переподготовки</t>
  </si>
  <si>
    <t>Реализация дополнительных профессиональных программ повышения квалификации</t>
  </si>
  <si>
    <t>ББ59</t>
  </si>
  <si>
    <t>ББ60</t>
  </si>
  <si>
    <t>ФГБУ ФБ МСЭ Минтруда России</t>
  </si>
  <si>
    <t>ФГБУ ФНЦРИ им. Г.А. Альбрехта Минтруда России</t>
  </si>
  <si>
    <t>Реализация образовательных программ послевузовского профессионального образования - программ аспирантуры</t>
  </si>
  <si>
    <t>Реализация образовательных программ высшего образования – программ ординатуры</t>
  </si>
  <si>
    <t>ББ43</t>
  </si>
  <si>
    <t>ББ48</t>
  </si>
  <si>
    <t>ФГБУ ННПЦ МСЭ и РИ Минтруда России</t>
  </si>
  <si>
    <t>ФГБУ ДПО СПбИУВЭК Минтруда России</t>
  </si>
  <si>
    <t>Наименование учреждения</t>
  </si>
  <si>
    <t>Отраслевой корректирующий коэффициент к базовым нормативам затрат</t>
  </si>
  <si>
    <t>Федеральное государственное бюджетное учреждение «Федеральное бюро медико-социальной экспертизы» Министерства труда и социальной защиты Российской Федерации</t>
  </si>
  <si>
    <t>Федеральное государственное бюджетное учреждение «Новокузнецкий научно-практический центр медико-социальной экспертизы и реабилитации инвалидов» Министерства труда и социальной защиты Российской Федерации</t>
  </si>
  <si>
    <t>Значение показателя объема государственной услуги</t>
  </si>
  <si>
    <t>Объем субсидии на оказание государственного задания, руб.</t>
  </si>
  <si>
    <t>149 10 02 04 3 04 90059 611</t>
  </si>
  <si>
    <t>Базовый норматив затрат, непосредственно связанный с выполнением государственной работы, руб.</t>
  </si>
  <si>
    <t>Базовый норматив затрат на оказание единицы государственной работы, руб.</t>
  </si>
  <si>
    <t>Затраты на оплату труда для работников, непосредственно связанных с оказанием государственной услуги</t>
  </si>
  <si>
    <t>Затраты на приобретение материальных запасов и особо ценного движимого имущества, потребляемого (используемого) в процессе оказания единицы государственной услуги с учетом срока полезного использования (в том числе затраты на арендные платежи)</t>
  </si>
  <si>
    <t>Иные затраты, непосредственно связанные с оказанием государственной услуги</t>
  </si>
  <si>
    <t xml:space="preserve">Затраты на коммунальные услуги </t>
  </si>
  <si>
    <t xml:space="preserve">Затраты на содержание объектов недвижимого имущества, используемого для выполнения государственного задания </t>
  </si>
  <si>
    <t>Затраты на содержание объектов особо ценного движимого имущества, необходимого для выполнения государственного задания</t>
  </si>
  <si>
    <t>Затраты на приобретение услуг связи</t>
  </si>
  <si>
    <t>Затраты на приобретение транспортных услуг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</si>
  <si>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государственной услуги</t>
  </si>
  <si>
    <t>Затраты на прочие общехозяйственные нужды</t>
  </si>
  <si>
    <r>
      <t xml:space="preserve">Ведение информационных ресурсов и баз данных. 
</t>
    </r>
    <r>
      <rPr>
        <sz val="11"/>
        <color theme="1"/>
        <rFont val="Times New Roman"/>
        <family val="1"/>
        <charset val="204"/>
      </rPr>
      <t>Выполнение работ по развитию и обеспечению эксплуатации (ведению) Интернет-портала государственной программы Российской Федерации «Доступная среда» (госпрограмма) «Жить вместе» (zhit-vmeste.ru) в соответствии с Технической частью.</t>
    </r>
  </si>
  <si>
    <r>
      <t xml:space="preserve">Ведение информационных ресурсов и баз данных. </t>
    </r>
    <r>
      <rPr>
        <sz val="11"/>
        <color theme="1"/>
        <rFont val="Times New Roman"/>
        <family val="1"/>
        <charset val="204"/>
      </rPr>
      <t>Обеспечение функционирования (ведения) информационного ресурса электронного технологического интернет-портала федеральных учреждений медико-социальной экспертизы</t>
    </r>
  </si>
  <si>
    <r>
      <t xml:space="preserve">Ведение информационных ресурсов и баз данных. </t>
    </r>
    <r>
      <rPr>
        <sz val="11"/>
        <color theme="1"/>
        <rFont val="Times New Roman"/>
        <family val="1"/>
        <charset val="204"/>
      </rPr>
      <t>Обеспечение функционирования (ведения) информационного ресурса для загрузки (оцифровки) архивной информации по инвалидам для специалистов федеральных государственных учреждений медико-социальной экспертизы</t>
    </r>
  </si>
  <si>
    <r>
      <t xml:space="preserve"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инфраструктуры. </t>
    </r>
    <r>
      <rPr>
        <sz val="11"/>
        <color theme="1"/>
        <rFont val="Times New Roman"/>
        <family val="1"/>
        <charset val="204"/>
      </rPr>
      <t xml:space="preserve">Выполнение работ по обеспечению функционирования автоматизированной информационной системы «Портал учреждений медико-социальной экспертизы, подведомственных Министерству труда и социальной защиты Российской Федерации»
</t>
    </r>
  </si>
  <si>
    <r>
      <t xml:space="preserve">Техническое сопровождение и эксплуатация, вывод из эксплуатации информационных систем и компонентов информационно-телекоммуникационной инфракструктуры. </t>
    </r>
    <r>
      <rPr>
        <sz val="11"/>
        <color theme="1"/>
        <rFont val="Times New Roman"/>
        <family val="1"/>
        <charset val="204"/>
      </rPr>
      <t>Выполнение работ по обеспечению функционирования ФГИС «Единая автоматизированная вертикально-интегрированная информационно-аналитическая система по проведению медико-социальной экспертизы» (ЕАВИИАС МСЭ)</t>
    </r>
  </si>
  <si>
    <t xml:space="preserve">Осуществление работ по обеспечению требований информационной безопасности.
</t>
  </si>
  <si>
    <t>Cоздание и развитие информационных систем и компонентов информационно-телекоммуникационной инфраструктуры.</t>
  </si>
  <si>
    <t>Осуществление функций Удостоверяющего центра. В том числе :</t>
  </si>
  <si>
    <t>300 ключей и сертификатов</t>
  </si>
  <si>
    <t>1200 сертификатов</t>
  </si>
  <si>
    <t>Изучение уровня и причин инвалидности населения, формирование банка данных о гражданах, прошедших медико-социальную экспертизу и осуществление государственного статистического наблюдения за социально-экономическим положением и демографическим составом инвалидов.</t>
  </si>
  <si>
    <r>
      <t xml:space="preserve">Ведение информационных ресурсов и баз данных. 
</t>
    </r>
    <r>
      <rPr>
        <sz val="11"/>
        <color theme="1"/>
        <rFont val="Times New Roman"/>
        <family val="1"/>
        <charset val="204"/>
      </rPr>
      <t>Мониторинг формирования субъектами Российской Федерации карт доступности приоритетных объектов и услуг в приоритетных сферах жизнедеятельности инвалидов и других маломобильных групп населения, на предмет их актуальности и функционирования, а также размещения и актуализации субъектами Российской Федерации информации о состоянии доступности приоритетных объектов и услуг на "Карте доступности объектов" интернет -портала "Жить вместе".</t>
    </r>
  </si>
  <si>
    <t>Научно-методическое обеспечение, в том числе:</t>
  </si>
  <si>
    <t>Обеспечение деятельности Центра методического и методологического развития комплексной реабилитации и абилитации инвалидов и детей-инвалидов на базе ФГБУ ФБ МСЭ Минтруда России</t>
  </si>
  <si>
    <t>Разработка критериев оценки качества оказываемых услуг по социальной и профессиональной реабилитации в соответствии с имеющимися методиками</t>
  </si>
  <si>
    <t>Актуализация методических рекомендаций по установлению медицинских показаний и противопоказаний при назначении специалистами медико-социальной экспертизы технических средств реабилитации инвалида и методика их рационального подбора</t>
  </si>
  <si>
    <t>Разработка предложений по проекту законодательного акта, определяющего порядок проведения аккредитации реабилитационных организаций</t>
  </si>
  <si>
    <t>Разработка предложений по нормативно-правововым актам Правительства Российской Федерации, определяющих порядок проведения аккредитации реабилитационных организаций</t>
  </si>
  <si>
    <t>Разработка предложений по проектам ведомственных актов, определяющих порядок проведения аккредитации реабилитационных организаций</t>
  </si>
  <si>
    <t>Обобщение итогов реализации пилотного проекта по формированию  системы комплексной реабилитации инвалида, в том числе детей-инвалидов</t>
  </si>
  <si>
    <t>Разработка методических рекомендаций по определению причин инвалидности</t>
  </si>
  <si>
    <t>Разработка методических рекомендаций по определению потребности инвалидов в обеспечении транспортными средствами в индивидуальной программе реабилитации инвалида (ребенка-инвалида), включающих проект медицинских показаний и противопоказаний по их обеспечению</t>
  </si>
  <si>
    <t>Значение базовых нормативных затрат на оказание государственных работ для Федерального государственноего бюджетного учреждения "Федеральное бюро медико-социальной экспертизы" Министерства труда и социальной защиты Российской Федерации, на 2019 год</t>
  </si>
  <si>
    <t>149 10 06 04 3 04 90059 611</t>
  </si>
  <si>
    <t>149 10 06 04 1 04 90059 611</t>
  </si>
  <si>
    <t>149 07 06 02 1 01 90059 611</t>
  </si>
  <si>
    <t>149 07 05 04 3 02 90059 611</t>
  </si>
  <si>
    <t>Доп на 1 ед.</t>
  </si>
  <si>
    <t>Доп на 1 ед. (без коэф.)</t>
  </si>
  <si>
    <t>Проведение медико-социальной экспертизы (с учетом указных)</t>
  </si>
  <si>
    <t>Разница на увеличение норматива</t>
  </si>
  <si>
    <t>БА в бюджете (кроме работ) с учетом допа</t>
  </si>
  <si>
    <t>Проведение сложных и особо сложных специальных видов обследования (экспертно-реабилитационной диагностики) в амбулаторных условиях  (с учетом указных)</t>
  </si>
  <si>
    <t>Проведение сложных и особо сложных специальных видов обследования (экспертно-реабилитационной диагностики) в стационарных условиях  (с учетом указных)</t>
  </si>
  <si>
    <t>Проведение реабилитации или абилитации инвалидов при сложном и атипичном протезировании и ортезировании в амбулаторных условиях (с учетом указных)</t>
  </si>
  <si>
    <t>Проведение реабилитации или абилитации инвалидов при сложном и атипичном протезировании и ортезировании в стационарных условиях (с учетом указных)</t>
  </si>
  <si>
    <t>Проведение социально-психологической реабилитации или абилитации инвалидов в амбулаторных условиях (с учетом указных)</t>
  </si>
  <si>
    <t>Проведение социально-психологической реабилитации или абилитации инвалидов в стационарных условиях (с учетом указных)</t>
  </si>
  <si>
    <t>Всего зп</t>
  </si>
  <si>
    <t>БА в бюджете (кроме работ с учетом допа)</t>
  </si>
  <si>
    <t>Проведение сложных и особо сложных специальных видов обследования (экспертно-реабилитационной диагностики) в амбулаторных условиях (с учетом указных)</t>
  </si>
  <si>
    <t>Проведение сложных и особо сложных специальных видов обследования (экспертно-реабилитационной диагностики) в стационарных условиях   (с учетом указных)</t>
  </si>
  <si>
    <t xml:space="preserve">Первый заместитель Министра труда и социальной защиты </t>
  </si>
  <si>
    <t>Российской Федерации</t>
  </si>
  <si>
    <t>Федеральное государственное бюджетное учреждение «Федеральный научный центр реабилитации инвалидов им. Г.А. Альбрехта» Министерства труда и социальной защиты Российской Федерации</t>
  </si>
  <si>
    <t>Значения отраслевых корректирующих коэффициентов к базовым нормативам затрат на оказание государственных услуг в сфере социальной защиты населения федеральными государственными бюджетными учреждениями, находящимися в ведении Министерства труда и социальной защиты Российской Федерации, на 2019-2021 годы</t>
  </si>
</sst>
</file>

<file path=xl/styles.xml><?xml version="1.0" encoding="utf-8"?>
<styleSheet xmlns="http://schemas.openxmlformats.org/spreadsheetml/2006/main">
  <numFmts count="2">
    <numFmt numFmtId="164" formatCode="_-* #,##0.00\ &quot;р.&quot;_-;\-* #,##0.00\ &quot;р.&quot;_-;_-* &quot;-&quot;??\ &quot;р.&quot;_-;_-@_-"/>
    <numFmt numFmtId="165" formatCode="0.0"/>
  </numFmts>
  <fonts count="37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0" borderId="0"/>
    <xf numFmtId="164" fontId="15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9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21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0" xfId="19"/>
    <xf numFmtId="0" fontId="12" fillId="0" borderId="0" xfId="19" applyFont="1"/>
    <xf numFmtId="4" fontId="4" fillId="0" borderId="0" xfId="19" applyNumberFormat="1"/>
    <xf numFmtId="0" fontId="11" fillId="0" borderId="0" xfId="19" applyFont="1"/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13" borderId="0" xfId="19" applyFont="1" applyFill="1"/>
    <xf numFmtId="0" fontId="4" fillId="13" borderId="0" xfId="19" applyFill="1"/>
    <xf numFmtId="4" fontId="14" fillId="13" borderId="1" xfId="19" applyNumberFormat="1" applyFont="1" applyFill="1" applyBorder="1" applyAlignment="1">
      <alignment horizontal="center" vertical="center" wrapText="1"/>
    </xf>
    <xf numFmtId="4" fontId="9" fillId="13" borderId="1" xfId="19" applyNumberFormat="1" applyFont="1" applyFill="1" applyBorder="1" applyAlignment="1">
      <alignment horizontal="center" vertical="center" wrapText="1"/>
    </xf>
    <xf numFmtId="4" fontId="14" fillId="0" borderId="1" xfId="19" applyNumberFormat="1" applyFont="1" applyBorder="1" applyAlignment="1">
      <alignment horizontal="center" vertical="center" wrapText="1"/>
    </xf>
    <xf numFmtId="4" fontId="9" fillId="0" borderId="1" xfId="19" applyNumberFormat="1" applyFont="1" applyBorder="1" applyAlignment="1">
      <alignment horizontal="center" vertical="center" wrapText="1"/>
    </xf>
    <xf numFmtId="4" fontId="3" fillId="0" borderId="0" xfId="19" applyNumberFormat="1" applyFont="1"/>
    <xf numFmtId="0" fontId="3" fillId="13" borderId="0" xfId="19" applyFont="1" applyFill="1"/>
    <xf numFmtId="0" fontId="18" fillId="13" borderId="1" xfId="19" applyFont="1" applyFill="1" applyBorder="1" applyAlignment="1">
      <alignment vertical="center" wrapText="1"/>
    </xf>
    <xf numFmtId="0" fontId="4" fillId="13" borderId="0" xfId="19" applyFont="1" applyFill="1"/>
    <xf numFmtId="4" fontId="4" fillId="13" borderId="0" xfId="19" applyNumberFormat="1" applyFill="1"/>
    <xf numFmtId="0" fontId="10" fillId="13" borderId="8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/>
    </xf>
    <xf numFmtId="0" fontId="10" fillId="13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19" applyFill="1"/>
    <xf numFmtId="4" fontId="14" fillId="0" borderId="1" xfId="19" applyNumberFormat="1" applyFont="1" applyFill="1" applyBorder="1" applyAlignment="1">
      <alignment horizontal="center" vertical="center" wrapText="1"/>
    </xf>
    <xf numFmtId="4" fontId="9" fillId="0" borderId="1" xfId="19" applyNumberFormat="1" applyFont="1" applyFill="1" applyBorder="1" applyAlignment="1">
      <alignment horizontal="center" vertical="center" wrapText="1"/>
    </xf>
    <xf numFmtId="0" fontId="12" fillId="0" borderId="0" xfId="19" applyFont="1" applyFill="1"/>
    <xf numFmtId="4" fontId="4" fillId="0" borderId="0" xfId="19" applyNumberFormat="1" applyFill="1"/>
    <xf numFmtId="0" fontId="4" fillId="0" borderId="0" xfId="19" applyFont="1" applyFill="1"/>
    <xf numFmtId="4" fontId="3" fillId="0" borderId="0" xfId="19" applyNumberFormat="1" applyFont="1" applyFill="1"/>
    <xf numFmtId="0" fontId="11" fillId="0" borderId="0" xfId="19" applyFont="1" applyFill="1"/>
    <xf numFmtId="0" fontId="3" fillId="0" borderId="0" xfId="19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0" xfId="19" applyFont="1" applyFill="1"/>
    <xf numFmtId="4" fontId="2" fillId="0" borderId="0" xfId="19" applyNumberFormat="1" applyFont="1" applyFill="1"/>
    <xf numFmtId="0" fontId="21" fillId="0" borderId="0" xfId="19" applyFont="1" applyFill="1"/>
    <xf numFmtId="4" fontId="21" fillId="0" borderId="0" xfId="19" applyNumberFormat="1" applyFont="1" applyFill="1"/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4" fillId="0" borderId="1" xfId="19" applyFont="1" applyFill="1" applyBorder="1" applyAlignment="1">
      <alignment horizontal="center" vertical="center"/>
    </xf>
    <xf numFmtId="4" fontId="14" fillId="0" borderId="1" xfId="19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19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4" fillId="0" borderId="1" xfId="19" applyFont="1" applyFill="1" applyBorder="1" applyAlignment="1">
      <alignment horizontal="center" vertical="center" wrapText="1"/>
    </xf>
    <xf numFmtId="0" fontId="24" fillId="0" borderId="1" xfId="19" applyFont="1" applyFill="1" applyBorder="1" applyAlignment="1">
      <alignment horizontal="center" vertical="center"/>
    </xf>
    <xf numFmtId="4" fontId="25" fillId="0" borderId="1" xfId="19" applyNumberFormat="1" applyFont="1" applyFill="1" applyBorder="1" applyAlignment="1">
      <alignment horizontal="center" vertical="center" wrapText="1"/>
    </xf>
    <xf numFmtId="0" fontId="27" fillId="0" borderId="1" xfId="19" applyFont="1" applyFill="1" applyBorder="1" applyAlignment="1">
      <alignment horizontal="center" vertical="center"/>
    </xf>
    <xf numFmtId="4" fontId="28" fillId="0" borderId="1" xfId="19" applyNumberFormat="1" applyFont="1" applyFill="1" applyBorder="1" applyAlignment="1">
      <alignment horizontal="center" vertical="center" wrapText="1"/>
    </xf>
    <xf numFmtId="0" fontId="12" fillId="0" borderId="1" xfId="19" applyFont="1" applyFill="1" applyBorder="1" applyAlignment="1">
      <alignment horizontal="center" vertical="center"/>
    </xf>
    <xf numFmtId="0" fontId="28" fillId="0" borderId="1" xfId="19" applyFont="1" applyFill="1" applyBorder="1" applyAlignment="1">
      <alignment horizontal="left" vertical="center" wrapText="1"/>
    </xf>
    <xf numFmtId="0" fontId="29" fillId="0" borderId="1" xfId="19" applyFont="1" applyFill="1" applyBorder="1" applyAlignment="1">
      <alignment horizontal="center" vertical="center"/>
    </xf>
    <xf numFmtId="0" fontId="30" fillId="0" borderId="0" xfId="19" applyFont="1" applyFill="1"/>
    <xf numFmtId="0" fontId="31" fillId="0" borderId="0" xfId="19" applyFont="1" applyFill="1"/>
    <xf numFmtId="4" fontId="29" fillId="0" borderId="1" xfId="19" applyNumberFormat="1" applyFont="1" applyFill="1" applyBorder="1" applyAlignment="1">
      <alignment horizontal="center" vertical="center" wrapText="1"/>
    </xf>
    <xf numFmtId="0" fontId="25" fillId="0" borderId="1" xfId="19" applyFont="1" applyFill="1" applyBorder="1" applyAlignment="1">
      <alignment horizontal="left" vertical="center" wrapText="1"/>
    </xf>
    <xf numFmtId="0" fontId="32" fillId="0" borderId="1" xfId="19" applyFont="1" applyFill="1" applyBorder="1" applyAlignment="1">
      <alignment horizontal="center" vertical="center"/>
    </xf>
    <xf numFmtId="4" fontId="29" fillId="0" borderId="1" xfId="19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8" fillId="0" borderId="0" xfId="26" applyFont="1" applyFill="1" applyAlignment="1">
      <alignment vertical="center" wrapText="1"/>
    </xf>
    <xf numFmtId="0" fontId="8" fillId="0" borderId="0" xfId="26" applyFont="1" applyFill="1" applyAlignment="1">
      <alignment vertical="center"/>
    </xf>
    <xf numFmtId="0" fontId="2" fillId="0" borderId="0" xfId="26" applyFill="1"/>
    <xf numFmtId="0" fontId="18" fillId="0" borderId="0" xfId="26" applyFont="1" applyFill="1" applyAlignment="1">
      <alignment vertical="center"/>
    </xf>
    <xf numFmtId="0" fontId="18" fillId="0" borderId="5" xfId="26" applyFont="1" applyFill="1" applyBorder="1" applyAlignment="1">
      <alignment vertical="center"/>
    </xf>
    <xf numFmtId="0" fontId="18" fillId="0" borderId="0" xfId="26" applyFont="1" applyFill="1" applyAlignment="1">
      <alignment horizontal="center" vertical="center"/>
    </xf>
    <xf numFmtId="0" fontId="33" fillId="0" borderId="10" xfId="26" applyFont="1" applyFill="1" applyBorder="1" applyAlignment="1">
      <alignment horizontal="center" vertical="center" wrapText="1"/>
    </xf>
    <xf numFmtId="0" fontId="20" fillId="0" borderId="10" xfId="26" applyFont="1" applyFill="1" applyBorder="1" applyAlignment="1">
      <alignment horizontal="center" vertical="center"/>
    </xf>
    <xf numFmtId="0" fontId="20" fillId="0" borderId="10" xfId="26" applyFont="1" applyFill="1" applyBorder="1" applyAlignment="1">
      <alignment horizontal="center" vertical="center" wrapText="1"/>
    </xf>
    <xf numFmtId="0" fontId="10" fillId="0" borderId="10" xfId="26" applyFont="1" applyFill="1" applyBorder="1" applyAlignment="1">
      <alignment horizontal="center" vertical="center" wrapText="1"/>
    </xf>
    <xf numFmtId="0" fontId="10" fillId="0" borderId="10" xfId="26" applyNumberFormat="1" applyFont="1" applyFill="1" applyBorder="1" applyAlignment="1">
      <alignment horizontal="center" vertical="center" wrapText="1"/>
    </xf>
    <xf numFmtId="0" fontId="8" fillId="0" borderId="0" xfId="26" applyFont="1" applyFill="1" applyAlignment="1">
      <alignment horizontal="center" vertical="center"/>
    </xf>
    <xf numFmtId="0" fontId="14" fillId="0" borderId="10" xfId="27" applyFont="1" applyFill="1" applyBorder="1" applyAlignment="1">
      <alignment vertical="center" wrapText="1"/>
    </xf>
    <xf numFmtId="4" fontId="14" fillId="0" borderId="10" xfId="27" applyNumberFormat="1" applyFont="1" applyFill="1" applyBorder="1" applyAlignment="1">
      <alignment horizontal="center" vertical="center" wrapText="1"/>
    </xf>
    <xf numFmtId="4" fontId="34" fillId="0" borderId="10" xfId="27" applyNumberFormat="1" applyFont="1" applyFill="1" applyBorder="1" applyAlignment="1">
      <alignment horizontal="center" vertical="center" wrapText="1"/>
    </xf>
    <xf numFmtId="4" fontId="8" fillId="0" borderId="0" xfId="26" applyNumberFormat="1" applyFont="1" applyFill="1" applyAlignment="1">
      <alignment vertical="center"/>
    </xf>
    <xf numFmtId="0" fontId="14" fillId="0" borderId="10" xfId="27" applyFont="1" applyFill="1" applyBorder="1" applyAlignment="1">
      <alignment vertical="top" wrapText="1"/>
    </xf>
    <xf numFmtId="4" fontId="8" fillId="0" borderId="10" xfId="26" applyNumberFormat="1" applyFont="1" applyFill="1" applyBorder="1" applyAlignment="1">
      <alignment horizontal="center" vertical="center"/>
    </xf>
    <xf numFmtId="4" fontId="9" fillId="0" borderId="10" xfId="27" applyNumberFormat="1" applyFont="1" applyFill="1" applyBorder="1" applyAlignment="1">
      <alignment horizontal="center" vertical="center" wrapText="1"/>
    </xf>
    <xf numFmtId="0" fontId="8" fillId="0" borderId="10" xfId="26" applyFont="1" applyFill="1" applyBorder="1" applyAlignment="1">
      <alignment vertical="center" wrapText="1"/>
    </xf>
    <xf numFmtId="4" fontId="18" fillId="0" borderId="10" xfId="26" applyNumberFormat="1" applyFont="1" applyFill="1" applyBorder="1" applyAlignment="1">
      <alignment vertical="center"/>
    </xf>
    <xf numFmtId="0" fontId="6" fillId="0" borderId="0" xfId="26" applyFont="1" applyFill="1" applyAlignment="1">
      <alignment vertical="center"/>
    </xf>
    <xf numFmtId="0" fontId="6" fillId="0" borderId="0" xfId="26" applyFont="1" applyFill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2" fontId="31" fillId="0" borderId="0" xfId="19" applyNumberFormat="1" applyFont="1" applyFill="1"/>
    <xf numFmtId="2" fontId="4" fillId="0" borderId="0" xfId="19" applyNumberFormat="1" applyFill="1"/>
    <xf numFmtId="0" fontId="18" fillId="14" borderId="1" xfId="19" applyFont="1" applyFill="1" applyBorder="1" applyAlignment="1">
      <alignment horizontal="left" vertical="center" wrapText="1"/>
    </xf>
    <xf numFmtId="0" fontId="14" fillId="14" borderId="1" xfId="19" applyFont="1" applyFill="1" applyBorder="1" applyAlignment="1">
      <alignment horizontal="center" vertical="center"/>
    </xf>
    <xf numFmtId="0" fontId="14" fillId="14" borderId="1" xfId="19" applyFont="1" applyFill="1" applyBorder="1" applyAlignment="1">
      <alignment horizontal="center" vertical="center" wrapText="1"/>
    </xf>
    <xf numFmtId="4" fontId="14" fillId="14" borderId="1" xfId="19" applyNumberFormat="1" applyFont="1" applyFill="1" applyBorder="1" applyAlignment="1">
      <alignment horizontal="center" vertical="center" wrapText="1"/>
    </xf>
    <xf numFmtId="4" fontId="9" fillId="14" borderId="1" xfId="19" applyNumberFormat="1" applyFont="1" applyFill="1" applyBorder="1" applyAlignment="1">
      <alignment horizontal="center" vertical="center" wrapText="1"/>
    </xf>
    <xf numFmtId="4" fontId="14" fillId="14" borderId="1" xfId="19" applyNumberFormat="1" applyFont="1" applyFill="1" applyBorder="1" applyAlignment="1">
      <alignment horizontal="center" vertical="center"/>
    </xf>
    <xf numFmtId="0" fontId="28" fillId="14" borderId="1" xfId="19" applyFont="1" applyFill="1" applyBorder="1" applyAlignment="1">
      <alignment horizontal="left" vertical="center" wrapText="1"/>
    </xf>
    <xf numFmtId="0" fontId="29" fillId="14" borderId="1" xfId="19" applyFont="1" applyFill="1" applyBorder="1" applyAlignment="1">
      <alignment horizontal="center" vertical="center"/>
    </xf>
    <xf numFmtId="4" fontId="28" fillId="14" borderId="1" xfId="19" applyNumberFormat="1" applyFont="1" applyFill="1" applyBorder="1" applyAlignment="1">
      <alignment horizontal="center" vertical="center" wrapText="1"/>
    </xf>
    <xf numFmtId="0" fontId="27" fillId="14" borderId="1" xfId="19" applyFont="1" applyFill="1" applyBorder="1" applyAlignment="1">
      <alignment horizontal="center" vertical="center"/>
    </xf>
    <xf numFmtId="4" fontId="29" fillId="14" borderId="1" xfId="19" applyNumberFormat="1" applyFont="1" applyFill="1" applyBorder="1" applyAlignment="1">
      <alignment horizontal="center" vertical="center"/>
    </xf>
    <xf numFmtId="4" fontId="30" fillId="0" borderId="0" xfId="19" applyNumberFormat="1" applyFont="1" applyFill="1"/>
    <xf numFmtId="4" fontId="11" fillId="0" borderId="0" xfId="19" applyNumberFormat="1" applyFont="1" applyFill="1"/>
    <xf numFmtId="4" fontId="31" fillId="0" borderId="0" xfId="19" applyNumberFormat="1" applyFont="1" applyFill="1"/>
    <xf numFmtId="2" fontId="11" fillId="0" borderId="0" xfId="19" applyNumberFormat="1" applyFont="1" applyFill="1"/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8" fillId="0" borderId="1" xfId="28" applyFont="1" applyFill="1" applyBorder="1" applyAlignment="1">
      <alignment horizontal="left" vertical="center" wrapText="1"/>
    </xf>
    <xf numFmtId="0" fontId="14" fillId="0" borderId="1" xfId="28" applyFont="1" applyFill="1" applyBorder="1" applyAlignment="1">
      <alignment horizontal="center" vertical="center"/>
    </xf>
    <xf numFmtId="0" fontId="14" fillId="0" borderId="1" xfId="28" applyFont="1" applyFill="1" applyBorder="1" applyAlignment="1">
      <alignment horizontal="center" vertical="center" wrapText="1"/>
    </xf>
    <xf numFmtId="4" fontId="14" fillId="0" borderId="9" xfId="28" applyNumberFormat="1" applyFont="1" applyFill="1" applyBorder="1" applyAlignment="1">
      <alignment horizontal="center" vertical="center" wrapText="1"/>
    </xf>
    <xf numFmtId="4" fontId="14" fillId="0" borderId="1" xfId="28" applyNumberFormat="1" applyFont="1" applyFill="1" applyBorder="1" applyAlignment="1">
      <alignment horizontal="center" vertical="center" wrapText="1"/>
    </xf>
    <xf numFmtId="4" fontId="9" fillId="0" borderId="1" xfId="28" applyNumberFormat="1" applyFont="1" applyFill="1" applyBorder="1" applyAlignment="1">
      <alignment horizontal="center" vertical="center" wrapText="1"/>
    </xf>
    <xf numFmtId="4" fontId="14" fillId="0" borderId="1" xfId="28" applyNumberFormat="1" applyFont="1" applyFill="1" applyBorder="1" applyAlignment="1">
      <alignment horizontal="center" vertical="center"/>
    </xf>
    <xf numFmtId="0" fontId="12" fillId="0" borderId="0" xfId="28" applyFont="1" applyFill="1"/>
    <xf numFmtId="0" fontId="1" fillId="0" borderId="0" xfId="28" applyFill="1"/>
    <xf numFmtId="4" fontId="11" fillId="0" borderId="0" xfId="28" applyNumberFormat="1" applyFont="1" applyFill="1"/>
    <xf numFmtId="0" fontId="28" fillId="0" borderId="1" xfId="28" applyFont="1" applyFill="1" applyBorder="1" applyAlignment="1">
      <alignment horizontal="left" vertical="center" wrapText="1"/>
    </xf>
    <xf numFmtId="0" fontId="29" fillId="0" borderId="1" xfId="28" applyFont="1" applyFill="1" applyBorder="1" applyAlignment="1">
      <alignment horizontal="center" vertical="center"/>
    </xf>
    <xf numFmtId="4" fontId="29" fillId="0" borderId="9" xfId="28" applyNumberFormat="1" applyFont="1" applyFill="1" applyBorder="1" applyAlignment="1">
      <alignment horizontal="center" vertical="center" wrapText="1"/>
    </xf>
    <xf numFmtId="4" fontId="28" fillId="0" borderId="1" xfId="28" applyNumberFormat="1" applyFont="1" applyFill="1" applyBorder="1" applyAlignment="1">
      <alignment horizontal="center" vertical="center" wrapText="1"/>
    </xf>
    <xf numFmtId="0" fontId="27" fillId="0" borderId="1" xfId="28" applyFont="1" applyFill="1" applyBorder="1" applyAlignment="1">
      <alignment horizontal="center" vertical="center"/>
    </xf>
    <xf numFmtId="4" fontId="29" fillId="0" borderId="1" xfId="28" applyNumberFormat="1" applyFont="1" applyFill="1" applyBorder="1" applyAlignment="1">
      <alignment horizontal="center" vertical="center"/>
    </xf>
    <xf numFmtId="4" fontId="30" fillId="0" borderId="0" xfId="28" applyNumberFormat="1" applyFont="1" applyFill="1"/>
    <xf numFmtId="0" fontId="31" fillId="0" borderId="0" xfId="28" applyFont="1" applyFill="1"/>
    <xf numFmtId="2" fontId="31" fillId="0" borderId="0" xfId="28" applyNumberFormat="1" applyFont="1" applyFill="1"/>
    <xf numFmtId="0" fontId="18" fillId="14" borderId="1" xfId="28" applyFont="1" applyFill="1" applyBorder="1" applyAlignment="1">
      <alignment horizontal="left" vertical="center" wrapText="1"/>
    </xf>
    <xf numFmtId="0" fontId="14" fillId="14" borderId="1" xfId="28" applyFont="1" applyFill="1" applyBorder="1" applyAlignment="1">
      <alignment horizontal="center" vertical="center"/>
    </xf>
    <xf numFmtId="0" fontId="14" fillId="14" borderId="1" xfId="28" applyFont="1" applyFill="1" applyBorder="1" applyAlignment="1">
      <alignment horizontal="center" vertical="center" wrapText="1"/>
    </xf>
    <xf numFmtId="4" fontId="14" fillId="14" borderId="9" xfId="28" applyNumberFormat="1" applyFont="1" applyFill="1" applyBorder="1" applyAlignment="1">
      <alignment horizontal="center" vertical="center" wrapText="1"/>
    </xf>
    <xf numFmtId="4" fontId="14" fillId="14" borderId="1" xfId="28" applyNumberFormat="1" applyFont="1" applyFill="1" applyBorder="1" applyAlignment="1">
      <alignment horizontal="center" vertical="center" wrapText="1"/>
    </xf>
    <xf numFmtId="4" fontId="9" fillId="14" borderId="1" xfId="28" applyNumberFormat="1" applyFont="1" applyFill="1" applyBorder="1" applyAlignment="1">
      <alignment horizontal="center" vertical="center" wrapText="1"/>
    </xf>
    <xf numFmtId="4" fontId="14" fillId="14" borderId="1" xfId="28" applyNumberFormat="1" applyFont="1" applyFill="1" applyBorder="1" applyAlignment="1">
      <alignment horizontal="center" vertical="center"/>
    </xf>
    <xf numFmtId="4" fontId="12" fillId="15" borderId="0" xfId="28" applyNumberFormat="1" applyFont="1" applyFill="1"/>
    <xf numFmtId="0" fontId="1" fillId="0" borderId="0" xfId="28" applyFont="1" applyFill="1"/>
    <xf numFmtId="2" fontId="1" fillId="0" borderId="0" xfId="28" applyNumberFormat="1" applyFill="1"/>
    <xf numFmtId="0" fontId="28" fillId="14" borderId="1" xfId="28" applyFont="1" applyFill="1" applyBorder="1" applyAlignment="1">
      <alignment horizontal="left" vertical="center" wrapText="1"/>
    </xf>
    <xf numFmtId="0" fontId="29" fillId="14" borderId="1" xfId="28" applyFont="1" applyFill="1" applyBorder="1" applyAlignment="1">
      <alignment horizontal="center" vertical="center"/>
    </xf>
    <xf numFmtId="4" fontId="29" fillId="14" borderId="9" xfId="28" applyNumberFormat="1" applyFont="1" applyFill="1" applyBorder="1" applyAlignment="1">
      <alignment horizontal="center" vertical="center" wrapText="1"/>
    </xf>
    <xf numFmtId="4" fontId="28" fillId="14" borderId="1" xfId="28" applyNumberFormat="1" applyFont="1" applyFill="1" applyBorder="1" applyAlignment="1">
      <alignment horizontal="center" vertical="center" wrapText="1"/>
    </xf>
    <xf numFmtId="0" fontId="27" fillId="14" borderId="1" xfId="28" applyFont="1" applyFill="1" applyBorder="1" applyAlignment="1">
      <alignment horizontal="center" vertical="center"/>
    </xf>
    <xf numFmtId="4" fontId="29" fillId="14" borderId="1" xfId="28" applyNumberFormat="1" applyFont="1" applyFill="1" applyBorder="1" applyAlignment="1">
      <alignment horizontal="center" vertical="center"/>
    </xf>
    <xf numFmtId="4" fontId="30" fillId="15" borderId="0" xfId="28" applyNumberFormat="1" applyFont="1" applyFill="1"/>
    <xf numFmtId="4" fontId="1" fillId="0" borderId="0" xfId="28" applyNumberFormat="1" applyFill="1"/>
    <xf numFmtId="0" fontId="12" fillId="0" borderId="1" xfId="28" applyFont="1" applyFill="1" applyBorder="1" applyAlignment="1">
      <alignment horizontal="center" vertical="center"/>
    </xf>
    <xf numFmtId="4" fontId="31" fillId="0" borderId="0" xfId="28" applyNumberFormat="1" applyFont="1" applyFill="1"/>
    <xf numFmtId="0" fontId="11" fillId="0" borderId="0" xfId="28" applyFont="1" applyFill="1"/>
    <xf numFmtId="4" fontId="1" fillId="0" borderId="0" xfId="28" applyNumberFormat="1" applyFont="1" applyFill="1"/>
    <xf numFmtId="0" fontId="30" fillId="0" borderId="0" xfId="28" applyFont="1" applyFill="1"/>
    <xf numFmtId="0" fontId="21" fillId="0" borderId="0" xfId="28" applyFont="1" applyFill="1"/>
    <xf numFmtId="0" fontId="12" fillId="15" borderId="0" xfId="28" applyFont="1" applyFill="1"/>
    <xf numFmtId="4" fontId="12" fillId="0" borderId="0" xfId="28" applyNumberFormat="1" applyFont="1" applyFill="1"/>
    <xf numFmtId="4" fontId="21" fillId="0" borderId="0" xfId="28" applyNumberFormat="1" applyFont="1" applyFill="1"/>
    <xf numFmtId="2" fontId="11" fillId="0" borderId="0" xfId="28" applyNumberFormat="1" applyFont="1" applyFill="1"/>
    <xf numFmtId="0" fontId="25" fillId="0" borderId="1" xfId="28" applyFont="1" applyFill="1" applyBorder="1" applyAlignment="1">
      <alignment horizontal="left" vertical="center" wrapText="1"/>
    </xf>
    <xf numFmtId="0" fontId="32" fillId="0" borderId="1" xfId="28" applyFont="1" applyFill="1" applyBorder="1" applyAlignment="1">
      <alignment horizontal="center" vertical="center"/>
    </xf>
    <xf numFmtId="4" fontId="25" fillId="0" borderId="1" xfId="28" applyNumberFormat="1" applyFont="1" applyFill="1" applyBorder="1" applyAlignment="1">
      <alignment horizontal="center" vertical="center" wrapText="1"/>
    </xf>
    <xf numFmtId="0" fontId="24" fillId="0" borderId="1" xfId="28" applyFont="1" applyFill="1" applyBorder="1" applyAlignment="1">
      <alignment horizontal="center" vertical="center"/>
    </xf>
    <xf numFmtId="4" fontId="36" fillId="0" borderId="0" xfId="0" applyNumberFormat="1" applyFont="1" applyFill="1" applyAlignment="1">
      <alignment vertical="center"/>
    </xf>
    <xf numFmtId="4" fontId="12" fillId="0" borderId="0" xfId="19" applyNumberFormat="1" applyFont="1" applyFill="1"/>
    <xf numFmtId="4" fontId="22" fillId="0" borderId="0" xfId="19" applyNumberFormat="1" applyFont="1" applyFill="1"/>
    <xf numFmtId="0" fontId="12" fillId="14" borderId="1" xfId="19" applyFont="1" applyFill="1" applyBorder="1" applyAlignment="1">
      <alignment horizontal="center" vertical="center"/>
    </xf>
    <xf numFmtId="0" fontId="25" fillId="14" borderId="1" xfId="19" applyFont="1" applyFill="1" applyBorder="1" applyAlignment="1">
      <alignment horizontal="left" vertical="center" wrapText="1"/>
    </xf>
    <xf numFmtId="0" fontId="32" fillId="14" borderId="1" xfId="19" applyFont="1" applyFill="1" applyBorder="1" applyAlignment="1">
      <alignment horizontal="center" vertical="center"/>
    </xf>
    <xf numFmtId="4" fontId="25" fillId="14" borderId="1" xfId="19" applyNumberFormat="1" applyFont="1" applyFill="1" applyBorder="1" applyAlignment="1">
      <alignment horizontal="center" vertical="center" wrapText="1"/>
    </xf>
    <xf numFmtId="0" fontId="24" fillId="14" borderId="1" xfId="19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" fontId="29" fillId="14" borderId="1" xfId="19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8" fillId="0" borderId="0" xfId="26" applyFont="1" applyFill="1" applyAlignment="1">
      <alignment horizontal="center" vertical="center"/>
    </xf>
    <xf numFmtId="0" fontId="18" fillId="0" borderId="0" xfId="26" applyFont="1" applyFill="1" applyAlignment="1">
      <alignment horizontal="center" vertical="center" wrapText="1"/>
    </xf>
    <xf numFmtId="0" fontId="17" fillId="0" borderId="0" xfId="26" applyFont="1" applyFill="1" applyAlignment="1">
      <alignment horizontal="center" vertical="center" wrapText="1"/>
    </xf>
    <xf numFmtId="0" fontId="20" fillId="0" borderId="10" xfId="26" applyFont="1" applyFill="1" applyBorder="1" applyAlignment="1">
      <alignment horizontal="center" vertical="center" wrapText="1"/>
    </xf>
    <xf numFmtId="0" fontId="13" fillId="0" borderId="10" xfId="26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</cellXfs>
  <cellStyles count="2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Normal_1" xfId="24"/>
    <cellStyle name="Денежный 2" xfId="20"/>
    <cellStyle name="Обычный" xfId="0" builtinId="0"/>
    <cellStyle name="Обычный 2" xfId="19"/>
    <cellStyle name="Обычный 2 2" xfId="21"/>
    <cellStyle name="Обычный 2 3" xfId="25"/>
    <cellStyle name="Обычный 2 4" xfId="27"/>
    <cellStyle name="Обычный 2 5" xfId="28"/>
    <cellStyle name="Обычный 3" xfId="22"/>
    <cellStyle name="Обычный 4" xfId="23"/>
    <cellStyle name="Обычный 5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90;&#1074;&#1077;&#1088;&#1078;&#1076;&#1077;&#1085;&#1080;&#1077;%20&#1079;&#1085;&#1072;&#1095;&#1077;&#1085;&#1080;&#1103;%20&#1073;&#1072;&#1079;&#1086;&#1074;&#1099;&#1093;%20&#1085;&#1086;&#1088;&#1084;&#1072;&#1090;&#1080;&#1074;&#1086;&#1074;%20&#1048;&#1058;&#1054;&#1043;%20&#1060;&#1041;%20&#1052;&#1057;&#106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ы по услугам (расчет)"/>
      <sheetName val="Нормативы по работам (расчет)"/>
      <sheetName val="Территориальный коэффициент"/>
      <sheetName val="Отраслевой корр. коэффициент ст"/>
      <sheetName val="КБК"/>
    </sheetNames>
    <sheetDataSet>
      <sheetData sheetId="0"/>
      <sheetData sheetId="1"/>
      <sheetData sheetId="2">
        <row r="15">
          <cell r="K15">
            <v>2.2608429306542512</v>
          </cell>
        </row>
      </sheetData>
      <sheetData sheetId="3">
        <row r="6">
          <cell r="O6">
            <v>1</v>
          </cell>
        </row>
        <row r="7">
          <cell r="O7">
            <v>1</v>
          </cell>
        </row>
        <row r="8">
          <cell r="O8">
            <v>1</v>
          </cell>
        </row>
        <row r="10">
          <cell r="O10">
            <v>1</v>
          </cell>
        </row>
        <row r="12">
          <cell r="O12">
            <v>1</v>
          </cell>
        </row>
        <row r="15">
          <cell r="O15">
            <v>1</v>
          </cell>
        </row>
        <row r="17">
          <cell r="O17">
            <v>1</v>
          </cell>
        </row>
        <row r="20">
          <cell r="O20">
            <v>1</v>
          </cell>
        </row>
      </sheetData>
      <sheetData sheetId="4">
        <row r="4">
          <cell r="L4">
            <v>68482186</v>
          </cell>
          <cell r="Q4">
            <v>323764700</v>
          </cell>
          <cell r="R4">
            <v>30518600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3"/>
  <sheetViews>
    <sheetView zoomScale="85" zoomScaleNormal="85" workbookViewId="0">
      <pane ySplit="13" topLeftCell="A14" activePane="bottomLeft" state="frozen"/>
      <selection pane="bottomLeft" activeCell="A15" sqref="A15:A23"/>
    </sheetView>
  </sheetViews>
  <sheetFormatPr defaultColWidth="9.140625" defaultRowHeight="14.25"/>
  <cols>
    <col min="1" max="1" width="49.7109375" style="2" customWidth="1"/>
    <col min="2" max="11" width="13.7109375" style="1" customWidth="1"/>
    <col min="12" max="12" width="20" style="1" customWidth="1"/>
    <col min="13" max="13" width="13" style="1" customWidth="1"/>
    <col min="14" max="14" width="9.140625" style="1"/>
    <col min="15" max="15" width="22.42578125" style="1" customWidth="1"/>
    <col min="16" max="16" width="9.42578125" style="1" customWidth="1"/>
    <col min="17" max="16384" width="9.140625" style="1"/>
  </cols>
  <sheetData>
    <row r="1" spans="1:15" s="4" customFormat="1" ht="18.75" hidden="1">
      <c r="A1" s="3"/>
      <c r="H1" s="188" t="s">
        <v>22</v>
      </c>
      <c r="I1" s="188"/>
      <c r="J1" s="188"/>
      <c r="K1" s="188"/>
      <c r="L1" s="188"/>
    </row>
    <row r="2" spans="1:15" s="4" customFormat="1" ht="35.450000000000003" hidden="1" customHeight="1">
      <c r="A2" s="3"/>
      <c r="H2" s="187" t="s">
        <v>28</v>
      </c>
      <c r="I2" s="187"/>
      <c r="J2" s="187"/>
      <c r="K2" s="187"/>
      <c r="L2" s="187"/>
    </row>
    <row r="3" spans="1:15" s="4" customFormat="1" ht="18.75" hidden="1">
      <c r="A3" s="3"/>
      <c r="H3" s="13"/>
      <c r="I3" s="13"/>
      <c r="J3" s="13"/>
      <c r="K3" s="13"/>
      <c r="L3" s="13"/>
    </row>
    <row r="4" spans="1:15" s="4" customFormat="1" ht="18.75" hidden="1">
      <c r="A4" s="3"/>
      <c r="H4" s="14"/>
      <c r="I4" s="14"/>
      <c r="J4" s="14"/>
      <c r="K4" s="14"/>
      <c r="L4" s="15" t="s">
        <v>29</v>
      </c>
    </row>
    <row r="5" spans="1:15" s="4" customFormat="1" ht="18.75" hidden="1">
      <c r="A5" s="3"/>
      <c r="H5" s="13"/>
      <c r="I5" s="13"/>
      <c r="J5" s="13"/>
      <c r="K5" s="13"/>
      <c r="L5" s="13"/>
    </row>
    <row r="6" spans="1:15" s="4" customFormat="1" ht="18.75" hidden="1">
      <c r="A6" s="3"/>
      <c r="H6" s="13" t="s">
        <v>23</v>
      </c>
      <c r="I6" s="14"/>
      <c r="J6" s="14"/>
      <c r="K6" s="13" t="s">
        <v>24</v>
      </c>
      <c r="L6" s="13"/>
    </row>
    <row r="7" spans="1:15" s="4" customFormat="1" ht="9" customHeight="1">
      <c r="A7" s="3"/>
      <c r="H7" s="13"/>
      <c r="I7" s="13"/>
      <c r="J7" s="13"/>
      <c r="K7" s="13"/>
      <c r="L7" s="13"/>
    </row>
    <row r="8" spans="1:15" s="4" customFormat="1" ht="45.6" customHeight="1">
      <c r="A8" s="189" t="s">
        <v>25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</row>
    <row r="9" spans="1:15" s="4" customFormat="1" ht="24" customHeight="1">
      <c r="A9" s="3"/>
    </row>
    <row r="10" spans="1:15" s="3" customFormat="1" ht="64.900000000000006" customHeight="1">
      <c r="A10" s="192" t="s">
        <v>21</v>
      </c>
      <c r="B10" s="190" t="s">
        <v>20</v>
      </c>
      <c r="C10" s="190"/>
      <c r="D10" s="190"/>
      <c r="E10" s="190" t="s">
        <v>19</v>
      </c>
      <c r="F10" s="190"/>
      <c r="G10" s="190"/>
      <c r="H10" s="190"/>
      <c r="I10" s="190"/>
      <c r="J10" s="190"/>
      <c r="K10" s="190"/>
      <c r="L10" s="190" t="s">
        <v>18</v>
      </c>
    </row>
    <row r="11" spans="1:15" s="4" customFormat="1" ht="15">
      <c r="A11" s="193"/>
      <c r="B11" s="191" t="s">
        <v>17</v>
      </c>
      <c r="C11" s="191" t="s">
        <v>16</v>
      </c>
      <c r="D11" s="190" t="s">
        <v>15</v>
      </c>
      <c r="E11" s="190" t="s">
        <v>14</v>
      </c>
      <c r="F11" s="190" t="s">
        <v>13</v>
      </c>
      <c r="G11" s="190" t="s">
        <v>12</v>
      </c>
      <c r="H11" s="190" t="s">
        <v>11</v>
      </c>
      <c r="I11" s="190" t="s">
        <v>10</v>
      </c>
      <c r="J11" s="191" t="s">
        <v>9</v>
      </c>
      <c r="K11" s="190" t="s">
        <v>8</v>
      </c>
      <c r="L11" s="190"/>
    </row>
    <row r="12" spans="1:15" s="4" customFormat="1" ht="21.75" customHeight="1">
      <c r="A12" s="194"/>
      <c r="B12" s="191"/>
      <c r="C12" s="191"/>
      <c r="D12" s="190"/>
      <c r="E12" s="190"/>
      <c r="F12" s="190"/>
      <c r="G12" s="190"/>
      <c r="H12" s="190"/>
      <c r="I12" s="190"/>
      <c r="J12" s="191"/>
      <c r="K12" s="190"/>
      <c r="L12" s="190"/>
    </row>
    <row r="13" spans="1:15" s="5" customFormat="1" ht="28.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8" t="s">
        <v>26</v>
      </c>
    </row>
    <row r="14" spans="1:15" s="5" customFormat="1" ht="1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</row>
    <row r="15" spans="1:15" s="17" customFormat="1" ht="37.5">
      <c r="A15" s="24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>
        <f>SUM(B15:K15)</f>
        <v>0</v>
      </c>
      <c r="M15" s="16"/>
    </row>
    <row r="16" spans="1:15" s="17" customFormat="1" ht="75">
      <c r="A16" s="24" t="s">
        <v>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>
        <f t="shared" ref="L16:L22" si="0">SUM(B16:K16)</f>
        <v>0</v>
      </c>
      <c r="M16" s="16"/>
      <c r="N16" s="25"/>
      <c r="O16" s="26"/>
    </row>
    <row r="17" spans="1:16" s="9" customFormat="1" ht="75" customHeight="1">
      <c r="A17" s="24" t="s">
        <v>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>
        <f t="shared" si="0"/>
        <v>0</v>
      </c>
      <c r="N17" s="12"/>
      <c r="O17" s="22"/>
    </row>
    <row r="18" spans="1:16" s="9" customFormat="1" ht="93.75" customHeight="1">
      <c r="A18" s="24" t="s">
        <v>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>
        <f t="shared" si="0"/>
        <v>0</v>
      </c>
      <c r="M18" s="10"/>
      <c r="N18" s="12"/>
      <c r="O18" s="11"/>
    </row>
    <row r="19" spans="1:16" s="9" customFormat="1" ht="92.25" customHeight="1">
      <c r="A19" s="24" t="s">
        <v>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>
        <f t="shared" si="0"/>
        <v>0</v>
      </c>
    </row>
    <row r="20" spans="1:16" s="17" customFormat="1" ht="84" customHeight="1">
      <c r="A20" s="24" t="s">
        <v>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>
        <f t="shared" si="0"/>
        <v>0</v>
      </c>
      <c r="N20" s="16"/>
      <c r="P20" s="23"/>
    </row>
    <row r="21" spans="1:16" s="17" customFormat="1" ht="75" customHeight="1">
      <c r="A21" s="24" t="s">
        <v>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>
        <f t="shared" si="0"/>
        <v>0</v>
      </c>
      <c r="M21" s="16"/>
    </row>
    <row r="22" spans="1:16" s="9" customFormat="1" ht="156" customHeight="1">
      <c r="A22" s="24" t="s">
        <v>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9">
        <f t="shared" si="0"/>
        <v>0</v>
      </c>
      <c r="M22" s="10"/>
    </row>
    <row r="23" spans="1:16" s="4" customFormat="1" ht="37.5">
      <c r="A23" s="24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>
        <f>SUM(B23:K23)</f>
        <v>0</v>
      </c>
    </row>
  </sheetData>
  <autoFilter ref="A14:P23"/>
  <mergeCells count="17">
    <mergeCell ref="C11:C12"/>
    <mergeCell ref="H2:L2"/>
    <mergeCell ref="H1:L1"/>
    <mergeCell ref="A8:L8"/>
    <mergeCell ref="L10:L12"/>
    <mergeCell ref="D11:D12"/>
    <mergeCell ref="E11:E12"/>
    <mergeCell ref="B11:B12"/>
    <mergeCell ref="J11:J12"/>
    <mergeCell ref="K11:K12"/>
    <mergeCell ref="B10:D10"/>
    <mergeCell ref="E10:K10"/>
    <mergeCell ref="A10:A12"/>
    <mergeCell ref="F11:F12"/>
    <mergeCell ref="G11:G12"/>
    <mergeCell ref="H11:H12"/>
    <mergeCell ref="I11:I12"/>
  </mergeCells>
  <pageMargins left="0.35433070866141736" right="0.23622047244094491" top="0.31496062992125984" bottom="0.27559055118110237" header="0.31496062992125984" footer="0.31496062992125984"/>
  <pageSetup paperSize="256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70"/>
  <sheetViews>
    <sheetView zoomScale="60" zoomScaleNormal="60" workbookViewId="0">
      <pane ySplit="13" topLeftCell="A14" activePane="bottomLeft" state="frozen"/>
      <selection pane="bottomLeft" activeCell="N23" sqref="N23"/>
    </sheetView>
  </sheetViews>
  <sheetFormatPr defaultColWidth="9.140625" defaultRowHeight="14.25"/>
  <cols>
    <col min="1" max="1" width="49.7109375" style="45" customWidth="1"/>
    <col min="2" max="2" width="22.42578125" style="46" customWidth="1"/>
    <col min="3" max="3" width="36.5703125" style="46" customWidth="1"/>
    <col min="4" max="13" width="13.7109375" style="46" customWidth="1"/>
    <col min="14" max="14" width="20" style="46" customWidth="1"/>
    <col min="15" max="16" width="22.42578125" style="46" customWidth="1"/>
    <col min="17" max="17" width="25.42578125" style="46" customWidth="1"/>
    <col min="18" max="18" width="9.140625" style="46"/>
    <col min="19" max="19" width="22.42578125" style="46" customWidth="1"/>
    <col min="20" max="20" width="9.42578125" style="46" customWidth="1"/>
    <col min="21" max="21" width="25.7109375" style="46" customWidth="1"/>
    <col min="22" max="23" width="13.7109375" style="46" bestFit="1" customWidth="1"/>
    <col min="24" max="24" width="18" style="46" customWidth="1"/>
    <col min="25" max="16384" width="9.140625" style="46"/>
  </cols>
  <sheetData>
    <row r="1" spans="1:24" s="31" customFormat="1" ht="18.75">
      <c r="A1" s="30"/>
      <c r="J1" s="195" t="s">
        <v>22</v>
      </c>
      <c r="K1" s="195"/>
      <c r="L1" s="195"/>
      <c r="M1" s="195"/>
      <c r="N1" s="195"/>
    </row>
    <row r="2" spans="1:24" s="31" customFormat="1" ht="18.75">
      <c r="A2" s="30"/>
      <c r="J2" s="196" t="s">
        <v>28</v>
      </c>
      <c r="K2" s="196"/>
      <c r="L2" s="196"/>
      <c r="M2" s="196"/>
      <c r="N2" s="196"/>
    </row>
    <row r="3" spans="1:24" s="31" customFormat="1" ht="18.75">
      <c r="A3" s="30"/>
      <c r="J3" s="32"/>
      <c r="K3" s="32"/>
      <c r="L3" s="32"/>
      <c r="M3" s="32"/>
      <c r="N3" s="32"/>
    </row>
    <row r="4" spans="1:24" s="31" customFormat="1" ht="18.75">
      <c r="A4" s="30"/>
      <c r="J4" s="33"/>
      <c r="K4" s="33"/>
      <c r="L4" s="33"/>
      <c r="M4" s="33"/>
      <c r="N4" s="34" t="s">
        <v>29</v>
      </c>
    </row>
    <row r="5" spans="1:24" s="31" customFormat="1" ht="18.75">
      <c r="A5" s="30"/>
      <c r="J5" s="32"/>
      <c r="K5" s="32"/>
      <c r="L5" s="32"/>
      <c r="M5" s="32"/>
      <c r="N5" s="32"/>
    </row>
    <row r="6" spans="1:24" s="31" customFormat="1" ht="18.75">
      <c r="A6" s="30"/>
      <c r="J6" s="32" t="s">
        <v>23</v>
      </c>
      <c r="K6" s="33"/>
      <c r="L6" s="33"/>
      <c r="M6" s="32" t="s">
        <v>24</v>
      </c>
      <c r="N6" s="32"/>
    </row>
    <row r="7" spans="1:24" s="31" customFormat="1" ht="18.75">
      <c r="A7" s="30"/>
      <c r="J7" s="32"/>
      <c r="K7" s="32"/>
      <c r="L7" s="32"/>
      <c r="M7" s="32"/>
      <c r="N7" s="32"/>
    </row>
    <row r="8" spans="1:24" s="31" customFormat="1" ht="45.6" customHeight="1">
      <c r="A8" s="197" t="s">
        <v>25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01"/>
      <c r="P8" s="62"/>
    </row>
    <row r="9" spans="1:24" s="31" customFormat="1" ht="24" customHeight="1">
      <c r="A9" s="30"/>
    </row>
    <row r="10" spans="1:24" s="30" customFormat="1" ht="64.900000000000006" customHeight="1">
      <c r="A10" s="198" t="s">
        <v>21</v>
      </c>
      <c r="B10" s="198" t="s">
        <v>30</v>
      </c>
      <c r="C10" s="198" t="s">
        <v>31</v>
      </c>
      <c r="D10" s="198" t="s">
        <v>20</v>
      </c>
      <c r="E10" s="198"/>
      <c r="F10" s="198"/>
      <c r="G10" s="198" t="s">
        <v>19</v>
      </c>
      <c r="H10" s="198"/>
      <c r="I10" s="198"/>
      <c r="J10" s="198"/>
      <c r="K10" s="198"/>
      <c r="L10" s="198"/>
      <c r="M10" s="198"/>
      <c r="N10" s="198" t="s">
        <v>18</v>
      </c>
      <c r="O10" s="198" t="s">
        <v>56</v>
      </c>
      <c r="P10" s="198" t="s">
        <v>57</v>
      </c>
      <c r="Q10" s="30" t="s">
        <v>110</v>
      </c>
      <c r="X10" s="30" t="s">
        <v>101</v>
      </c>
    </row>
    <row r="11" spans="1:24" s="31" customFormat="1" ht="15">
      <c r="A11" s="198"/>
      <c r="B11" s="198"/>
      <c r="C11" s="198"/>
      <c r="D11" s="199" t="s">
        <v>17</v>
      </c>
      <c r="E11" s="199" t="s">
        <v>16</v>
      </c>
      <c r="F11" s="198" t="s">
        <v>15</v>
      </c>
      <c r="G11" s="198" t="s">
        <v>14</v>
      </c>
      <c r="H11" s="198" t="s">
        <v>13</v>
      </c>
      <c r="I11" s="198" t="s">
        <v>12</v>
      </c>
      <c r="J11" s="198" t="s">
        <v>11</v>
      </c>
      <c r="K11" s="198" t="s">
        <v>10</v>
      </c>
      <c r="L11" s="199" t="s">
        <v>9</v>
      </c>
      <c r="M11" s="198" t="s">
        <v>8</v>
      </c>
      <c r="N11" s="198"/>
      <c r="O11" s="198"/>
      <c r="P11" s="198"/>
    </row>
    <row r="12" spans="1:24" s="31" customFormat="1" ht="21.75" customHeight="1">
      <c r="A12" s="198"/>
      <c r="B12" s="198"/>
      <c r="C12" s="198"/>
      <c r="D12" s="199"/>
      <c r="E12" s="199"/>
      <c r="F12" s="198"/>
      <c r="G12" s="198"/>
      <c r="H12" s="198"/>
      <c r="I12" s="198"/>
      <c r="J12" s="198"/>
      <c r="K12" s="198"/>
      <c r="L12" s="199"/>
      <c r="M12" s="198"/>
      <c r="N12" s="198"/>
      <c r="O12" s="198"/>
      <c r="P12" s="198"/>
    </row>
    <row r="13" spans="1:24" s="35" customFormat="1" ht="37.5">
      <c r="A13" s="121">
        <v>1</v>
      </c>
      <c r="B13" s="58"/>
      <c r="C13" s="58"/>
      <c r="D13" s="122">
        <v>2</v>
      </c>
      <c r="E13" s="122">
        <v>3</v>
      </c>
      <c r="F13" s="122">
        <v>4</v>
      </c>
      <c r="G13" s="122">
        <v>5</v>
      </c>
      <c r="H13" s="122">
        <v>6</v>
      </c>
      <c r="I13" s="122">
        <v>7</v>
      </c>
      <c r="J13" s="122">
        <v>8</v>
      </c>
      <c r="K13" s="122">
        <v>9</v>
      </c>
      <c r="L13" s="122">
        <v>10</v>
      </c>
      <c r="M13" s="122">
        <v>11</v>
      </c>
      <c r="N13" s="51" t="s">
        <v>26</v>
      </c>
      <c r="O13" s="58"/>
      <c r="P13" s="182"/>
    </row>
    <row r="14" spans="1:24" s="35" customFormat="1" ht="18.75">
      <c r="A14" s="121"/>
      <c r="B14" s="58"/>
      <c r="C14" s="58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51"/>
      <c r="O14" s="58"/>
      <c r="P14" s="182"/>
    </row>
    <row r="15" spans="1:24" s="36" customFormat="1" ht="37.5">
      <c r="A15" s="59" t="s">
        <v>7</v>
      </c>
      <c r="B15" s="56" t="s">
        <v>32</v>
      </c>
      <c r="C15" s="63" t="s">
        <v>58</v>
      </c>
      <c r="D15" s="37">
        <v>1524.12</v>
      </c>
      <c r="E15" s="37">
        <v>332.46</v>
      </c>
      <c r="F15" s="37">
        <v>454.14</v>
      </c>
      <c r="G15" s="37">
        <v>653.57000000000005</v>
      </c>
      <c r="H15" s="37">
        <v>441.96</v>
      </c>
      <c r="I15" s="37">
        <v>0</v>
      </c>
      <c r="J15" s="37">
        <v>248.02</v>
      </c>
      <c r="K15" s="37">
        <v>139.1</v>
      </c>
      <c r="L15" s="37">
        <v>2489.14</v>
      </c>
      <c r="M15" s="37">
        <v>2187.67</v>
      </c>
      <c r="N15" s="38">
        <f t="shared" ref="N15:N58" si="0">SUM(D15:M15)</f>
        <v>8470.18</v>
      </c>
      <c r="O15" s="56"/>
      <c r="P15" s="57"/>
      <c r="Q15" s="39"/>
      <c r="V15" s="36">
        <f>D15/N15</f>
        <v>0.17993950541783055</v>
      </c>
      <c r="W15" s="36">
        <f>L15/N15</f>
        <v>0.29387096850362093</v>
      </c>
      <c r="X15" s="116" t="e">
        <f>Q16-P16</f>
        <v>#REF!</v>
      </c>
    </row>
    <row r="16" spans="1:24" s="72" customFormat="1" ht="37.5" customHeight="1">
      <c r="A16" s="69" t="s">
        <v>44</v>
      </c>
      <c r="B16" s="70"/>
      <c r="C16" s="70"/>
      <c r="D16" s="73" t="e">
        <f>D15*#REF!*'Отраслевой корр. коэффициент'!$O$12</f>
        <v>#REF!</v>
      </c>
      <c r="E16" s="73">
        <f>E15*'Отраслевой корр. коэффициент'!$O$12</f>
        <v>332.46</v>
      </c>
      <c r="F16" s="73">
        <f>F15*'Отраслевой корр. коэффициент'!$O$12</f>
        <v>454.14</v>
      </c>
      <c r="G16" s="73">
        <f>G15*'Отраслевой корр. коэффициент'!$O$12</f>
        <v>653.57000000000005</v>
      </c>
      <c r="H16" s="73">
        <f>H15*'Отраслевой корр. коэффициент'!$O$12</f>
        <v>441.96</v>
      </c>
      <c r="I16" s="73">
        <f>I15*'Отраслевой корр. коэффициент'!$O$12</f>
        <v>0</v>
      </c>
      <c r="J16" s="73">
        <f>J15*'Отраслевой корр. коэффициент'!$O$12</f>
        <v>248.02</v>
      </c>
      <c r="K16" s="73">
        <f>K15*'Отраслевой корр. коэффициент'!$O$12</f>
        <v>139.1</v>
      </c>
      <c r="L16" s="73" t="e">
        <f>L15*#REF!*'Отраслевой корр. коэффициент'!$O$12</f>
        <v>#REF!</v>
      </c>
      <c r="M16" s="73">
        <f>M15*'Отраслевой корр. коэффициент'!$O$12</f>
        <v>2187.67</v>
      </c>
      <c r="N16" s="67" t="e">
        <f t="shared" si="0"/>
        <v>#REF!</v>
      </c>
      <c r="O16" s="66">
        <v>11810</v>
      </c>
      <c r="P16" s="76" t="e">
        <f>N16*O16</f>
        <v>#REF!</v>
      </c>
      <c r="Q16" s="176" t="e">
        <f>#REF!-#REF!+#REF!</f>
        <v>#REF!</v>
      </c>
      <c r="V16" s="102" t="e">
        <f>X15*V15/(V15+W15)</f>
        <v>#REF!</v>
      </c>
      <c r="W16" s="102" t="e">
        <f>X15*W15/(V15+W15)</f>
        <v>#REF!</v>
      </c>
    </row>
    <row r="17" spans="1:26" s="36" customFormat="1" ht="37.5">
      <c r="A17" s="104" t="s">
        <v>100</v>
      </c>
      <c r="B17" s="105" t="s">
        <v>32</v>
      </c>
      <c r="C17" s="106" t="s">
        <v>58</v>
      </c>
      <c r="D17" s="107">
        <v>2470.0415205590893</v>
      </c>
      <c r="E17" s="107">
        <v>332.46</v>
      </c>
      <c r="F17" s="107">
        <v>454.14</v>
      </c>
      <c r="G17" s="107">
        <v>653.57000000000005</v>
      </c>
      <c r="H17" s="107">
        <v>441.96</v>
      </c>
      <c r="I17" s="107">
        <v>0</v>
      </c>
      <c r="J17" s="107">
        <v>248.02</v>
      </c>
      <c r="K17" s="107">
        <v>139.1</v>
      </c>
      <c r="L17" s="107">
        <f>L15</f>
        <v>2489.14</v>
      </c>
      <c r="M17" s="107">
        <v>2187.67</v>
      </c>
      <c r="N17" s="108">
        <f t="shared" si="0"/>
        <v>9416.1015205590902</v>
      </c>
      <c r="O17" s="105"/>
      <c r="P17" s="109"/>
      <c r="Q17" s="115" t="e">
        <f>X15</f>
        <v>#REF!</v>
      </c>
      <c r="U17" s="47" t="s">
        <v>98</v>
      </c>
      <c r="V17" s="103" t="e">
        <f>V16/O16</f>
        <v>#REF!</v>
      </c>
      <c r="W17" s="103" t="e">
        <f>W16/O16</f>
        <v>#REF!</v>
      </c>
    </row>
    <row r="18" spans="1:26" s="72" customFormat="1" ht="37.5" customHeight="1">
      <c r="A18" s="110" t="s">
        <v>44</v>
      </c>
      <c r="B18" s="111"/>
      <c r="C18" s="111"/>
      <c r="D18" s="183" t="e">
        <f>D17*#REF!*'Отраслевой корр. коэффициент'!$O$12</f>
        <v>#REF!</v>
      </c>
      <c r="E18" s="183">
        <f>E17*'Отраслевой корр. коэффициент'!$O$12</f>
        <v>332.46</v>
      </c>
      <c r="F18" s="183">
        <f>F17*'Отраслевой корр. коэффициент'!$O$12</f>
        <v>454.14</v>
      </c>
      <c r="G18" s="183">
        <f>G17*'Отраслевой корр. коэффициент'!$O$12</f>
        <v>653.57000000000005</v>
      </c>
      <c r="H18" s="183">
        <f>H17*'Отраслевой корр. коэффициент'!$O$12</f>
        <v>441.96</v>
      </c>
      <c r="I18" s="183">
        <f>I17*'Отраслевой корр. коэффициент'!$O$12</f>
        <v>0</v>
      </c>
      <c r="J18" s="183">
        <f>J17*'Отраслевой корр. коэффициент'!$O$12</f>
        <v>248.02</v>
      </c>
      <c r="K18" s="183">
        <f>K17*'Отраслевой корр. коэффициент'!$O$12</f>
        <v>139.1</v>
      </c>
      <c r="L18" s="183" t="e">
        <f>L17*#REF!*'Отраслевой корр. коэффициент'!$O$12</f>
        <v>#REF!</v>
      </c>
      <c r="M18" s="183">
        <f>M17*'Отраслевой корр. коэффициент'!$O$12</f>
        <v>2187.67</v>
      </c>
      <c r="N18" s="112" t="e">
        <f t="shared" si="0"/>
        <v>#REF!</v>
      </c>
      <c r="O18" s="113">
        <v>11810</v>
      </c>
      <c r="P18" s="114" t="e">
        <f>N18*O18</f>
        <v>#REF!</v>
      </c>
      <c r="Q18" s="175" t="e">
        <f>(D18-D16)*O18</f>
        <v>#REF!</v>
      </c>
      <c r="U18" s="47" t="s">
        <v>99</v>
      </c>
      <c r="V18" s="102" t="e">
        <f>V17/(#REF!*'Отраслевой корр. коэффициент'!$O$12)</f>
        <v>#REF!</v>
      </c>
      <c r="W18" s="102" t="e">
        <f>W17/(#REF!*'Отраслевой корр. коэффициент'!$O$12)</f>
        <v>#REF!</v>
      </c>
    </row>
    <row r="19" spans="1:26" s="36" customFormat="1" ht="83.25" customHeight="1">
      <c r="A19" s="59" t="s">
        <v>6</v>
      </c>
      <c r="B19" s="57" t="s">
        <v>33</v>
      </c>
      <c r="C19" s="63" t="s">
        <v>94</v>
      </c>
      <c r="D19" s="37">
        <v>414.64</v>
      </c>
      <c r="E19" s="37">
        <v>204.6</v>
      </c>
      <c r="F19" s="37">
        <v>41.6</v>
      </c>
      <c r="G19" s="37">
        <v>71.099999999999994</v>
      </c>
      <c r="H19" s="37">
        <v>51.5</v>
      </c>
      <c r="I19" s="37">
        <v>0</v>
      </c>
      <c r="J19" s="37">
        <v>13.8</v>
      </c>
      <c r="K19" s="37">
        <v>0</v>
      </c>
      <c r="L19" s="37">
        <v>0</v>
      </c>
      <c r="M19" s="37">
        <v>63.6</v>
      </c>
      <c r="N19" s="38">
        <f t="shared" si="0"/>
        <v>860.84</v>
      </c>
      <c r="O19" s="57"/>
      <c r="P19" s="57"/>
      <c r="Q19" s="175" t="e">
        <f>Q17-Q18</f>
        <v>#REF!</v>
      </c>
      <c r="R19" s="41"/>
      <c r="S19" s="40"/>
    </row>
    <row r="20" spans="1:26" s="72" customFormat="1" ht="37.5" customHeight="1">
      <c r="A20" s="69" t="s">
        <v>44</v>
      </c>
      <c r="B20" s="70"/>
      <c r="C20" s="70"/>
      <c r="D20" s="73" t="e">
        <f>D19*#REF!*'Отраслевой корр. коэффициент'!$O$13</f>
        <v>#REF!</v>
      </c>
      <c r="E20" s="73">
        <f>E19*'Отраслевой корр. коэффициент'!$O$13</f>
        <v>204.6</v>
      </c>
      <c r="F20" s="73">
        <f>F19*'Отраслевой корр. коэффициент'!$O$13</f>
        <v>41.6</v>
      </c>
      <c r="G20" s="73">
        <f>G19*'Отраслевой корр. коэффициент'!$O$13</f>
        <v>71.099999999999994</v>
      </c>
      <c r="H20" s="73">
        <f>H19*'Отраслевой корр. коэффициент'!$O$13</f>
        <v>51.5</v>
      </c>
      <c r="I20" s="73">
        <f>I19*'Отраслевой корр. коэффициент'!$O$13</f>
        <v>0</v>
      </c>
      <c r="J20" s="73">
        <f>J19*'Отраслевой корр. коэффициент'!$O$13</f>
        <v>13.8</v>
      </c>
      <c r="K20" s="73">
        <f>K19*'Отраслевой корр. коэффициент'!$O$13</f>
        <v>0</v>
      </c>
      <c r="L20" s="73" t="e">
        <f>L19*#REF!*'Отраслевой корр. коэффициент'!$O$13</f>
        <v>#REF!</v>
      </c>
      <c r="M20" s="73">
        <f>M19*'Отраслевой корр. коэффициент'!$O$13</f>
        <v>63.6</v>
      </c>
      <c r="N20" s="67" t="e">
        <f t="shared" si="0"/>
        <v>#REF!</v>
      </c>
      <c r="O20" s="68">
        <v>4605</v>
      </c>
      <c r="P20" s="76" t="e">
        <f>N20*O20</f>
        <v>#REF!</v>
      </c>
      <c r="Q20" s="115"/>
      <c r="X20" s="117"/>
    </row>
    <row r="21" spans="1:26" s="36" customFormat="1" ht="109.5" hidden="1" customHeight="1">
      <c r="A21" s="104" t="s">
        <v>111</v>
      </c>
      <c r="B21" s="109" t="s">
        <v>33</v>
      </c>
      <c r="C21" s="106" t="s">
        <v>94</v>
      </c>
      <c r="D21" s="107">
        <v>1053.5338472577441</v>
      </c>
      <c r="E21" s="107">
        <v>204.6</v>
      </c>
      <c r="F21" s="107">
        <v>41.6</v>
      </c>
      <c r="G21" s="107">
        <v>71.099999999999994</v>
      </c>
      <c r="H21" s="107">
        <v>51.5</v>
      </c>
      <c r="I21" s="107">
        <v>0</v>
      </c>
      <c r="J21" s="107">
        <v>13.8</v>
      </c>
      <c r="K21" s="107">
        <v>0</v>
      </c>
      <c r="L21" s="107">
        <v>0</v>
      </c>
      <c r="M21" s="107">
        <v>63.6</v>
      </c>
      <c r="N21" s="108">
        <f t="shared" ref="N21:N22" si="1">SUM(D21:M21)</f>
        <v>1499.7338472577437</v>
      </c>
      <c r="O21" s="109"/>
      <c r="P21" s="109"/>
      <c r="Q21" s="39"/>
      <c r="R21" s="41"/>
      <c r="S21" s="40"/>
    </row>
    <row r="22" spans="1:26" s="72" customFormat="1" ht="37.5" hidden="1" customHeight="1">
      <c r="A22" s="110" t="s">
        <v>44</v>
      </c>
      <c r="B22" s="111"/>
      <c r="C22" s="111"/>
      <c r="D22" s="183" t="e">
        <f>D21*#REF!*'Отраслевой корр. коэффициент'!$O$13</f>
        <v>#REF!</v>
      </c>
      <c r="E22" s="183">
        <f>E21*'Отраслевой корр. коэффициент'!$O$13</f>
        <v>204.6</v>
      </c>
      <c r="F22" s="183">
        <f>F21*'Отраслевой корр. коэффициент'!$O$13</f>
        <v>41.6</v>
      </c>
      <c r="G22" s="183">
        <f>G21*'Отраслевой корр. коэффициент'!$O$13</f>
        <v>71.099999999999994</v>
      </c>
      <c r="H22" s="183">
        <f>H21*'Отраслевой корр. коэффициент'!$O$13</f>
        <v>51.5</v>
      </c>
      <c r="I22" s="183">
        <f>I21*'Отраслевой корр. коэффициент'!$O$13</f>
        <v>0</v>
      </c>
      <c r="J22" s="183">
        <f>J21*'Отраслевой корр. коэффициент'!$O$13</f>
        <v>13.8</v>
      </c>
      <c r="K22" s="183">
        <f>K21*'Отраслевой корр. коэффициент'!$O$13</f>
        <v>0</v>
      </c>
      <c r="L22" s="183" t="e">
        <f>L21*#REF!*'Отраслевой корр. коэффициент'!$O$13</f>
        <v>#REF!</v>
      </c>
      <c r="M22" s="183">
        <f>M21*'Отраслевой корр. коэффициент'!$O$13</f>
        <v>63.6</v>
      </c>
      <c r="N22" s="112" t="e">
        <f t="shared" si="1"/>
        <v>#REF!</v>
      </c>
      <c r="O22" s="177">
        <v>4605</v>
      </c>
      <c r="P22" s="114" t="e">
        <f>N22*O22</f>
        <v>#REF!</v>
      </c>
      <c r="Q22" s="175" t="e">
        <f>(D22-D20)*O22</f>
        <v>#REF!</v>
      </c>
      <c r="X22" s="117"/>
    </row>
    <row r="23" spans="1:26" s="36" customFormat="1" ht="85.5" customHeight="1">
      <c r="A23" s="59" t="s">
        <v>0</v>
      </c>
      <c r="B23" s="57" t="s">
        <v>34</v>
      </c>
      <c r="C23" s="63" t="s">
        <v>94</v>
      </c>
      <c r="D23" s="37">
        <v>1087.3800000000001</v>
      </c>
      <c r="E23" s="37">
        <v>521.20000000000005</v>
      </c>
      <c r="F23" s="37">
        <v>67</v>
      </c>
      <c r="G23" s="37">
        <v>187.9</v>
      </c>
      <c r="H23" s="37">
        <v>201.1</v>
      </c>
      <c r="I23" s="37">
        <v>0</v>
      </c>
      <c r="J23" s="37">
        <v>35.200000000000003</v>
      </c>
      <c r="K23" s="37">
        <v>0</v>
      </c>
      <c r="L23" s="37">
        <v>0</v>
      </c>
      <c r="M23" s="37">
        <v>164.2</v>
      </c>
      <c r="N23" s="38">
        <f t="shared" si="0"/>
        <v>2263.98</v>
      </c>
      <c r="O23" s="57"/>
      <c r="P23" s="57"/>
      <c r="Q23" s="40"/>
      <c r="R23" s="43"/>
      <c r="S23" s="42"/>
      <c r="V23" s="47"/>
      <c r="W23" s="47"/>
      <c r="X23" s="47"/>
    </row>
    <row r="24" spans="1:26" s="72" customFormat="1" ht="36.75" customHeight="1">
      <c r="A24" s="69" t="s">
        <v>44</v>
      </c>
      <c r="B24" s="70"/>
      <c r="C24" s="70"/>
      <c r="D24" s="73" t="e">
        <f>D23*#REF!*'Отраслевой корр. коэффициент'!$O$14</f>
        <v>#REF!</v>
      </c>
      <c r="E24" s="73">
        <f>E23*'Отраслевой корр. коэффициент'!$O$14</f>
        <v>1042.4000000000001</v>
      </c>
      <c r="F24" s="73">
        <f>F23*'Отраслевой корр. коэффициент'!$O$14</f>
        <v>134</v>
      </c>
      <c r="G24" s="73">
        <f>G23*'Отраслевой корр. коэффициент'!$O$14</f>
        <v>375.8</v>
      </c>
      <c r="H24" s="73">
        <f>H23*'Отраслевой корр. коэффициент'!$O$14</f>
        <v>402.2</v>
      </c>
      <c r="I24" s="73">
        <f>I23*'Отраслевой корр. коэффициент'!$O$14</f>
        <v>0</v>
      </c>
      <c r="J24" s="73">
        <f>J23*'Отраслевой корр. коэффициент'!$O$14</f>
        <v>70.400000000000006</v>
      </c>
      <c r="K24" s="73">
        <f>K23*'Отраслевой корр. коэффициент'!$O$14</f>
        <v>0</v>
      </c>
      <c r="L24" s="73" t="e">
        <f>L23*#REF!*'Отраслевой корр. коэффициент'!$O$14</f>
        <v>#REF!</v>
      </c>
      <c r="M24" s="73">
        <f>M23*'Отраслевой корр. коэффициент'!$O$14</f>
        <v>328.4</v>
      </c>
      <c r="N24" s="67" t="e">
        <f t="shared" si="0"/>
        <v>#REF!</v>
      </c>
      <c r="O24" s="66">
        <v>1650</v>
      </c>
      <c r="P24" s="76" t="e">
        <f>N24*O24</f>
        <v>#REF!</v>
      </c>
      <c r="Q24" s="71"/>
      <c r="U24" s="48"/>
      <c r="V24" s="49"/>
      <c r="X24" s="102"/>
      <c r="Z24" s="102"/>
    </row>
    <row r="25" spans="1:26" s="72" customFormat="1" ht="36.75" customHeight="1">
      <c r="A25" s="69" t="s">
        <v>45</v>
      </c>
      <c r="B25" s="70"/>
      <c r="C25" s="70"/>
      <c r="D25" s="73" t="e">
        <f>D23*#REF!*'Отраслевой корр. коэффициент'!$O$15</f>
        <v>#REF!</v>
      </c>
      <c r="E25" s="73">
        <f>E23*'Отраслевой корр. коэффициент'!$O$15</f>
        <v>1042.4000000000001</v>
      </c>
      <c r="F25" s="73">
        <f>F23*'Отраслевой корр. коэффициент'!$O$15</f>
        <v>134</v>
      </c>
      <c r="G25" s="73">
        <f>G23*'Отраслевой корр. коэффициент'!$O$15</f>
        <v>375.8</v>
      </c>
      <c r="H25" s="73">
        <f>H23*'Отраслевой корр. коэффициент'!$O$15</f>
        <v>402.2</v>
      </c>
      <c r="I25" s="73">
        <f>I23*'Отраслевой корр. коэффициент'!$O$15</f>
        <v>0</v>
      </c>
      <c r="J25" s="73">
        <f>J23*'Отраслевой корр. коэффициент'!$O$15</f>
        <v>70.400000000000006</v>
      </c>
      <c r="K25" s="73">
        <f>K23*'Отраслевой корр. коэффициент'!$O$15</f>
        <v>0</v>
      </c>
      <c r="L25" s="73" t="e">
        <f>L23*#REF!*'Отраслевой корр. коэффициент'!$O$15</f>
        <v>#REF!</v>
      </c>
      <c r="M25" s="73">
        <f>M23*'Отраслевой корр. коэффициент'!$O$15</f>
        <v>328.4</v>
      </c>
      <c r="N25" s="67" t="e">
        <f t="shared" si="0"/>
        <v>#REF!</v>
      </c>
      <c r="O25" s="66">
        <v>5415</v>
      </c>
      <c r="P25" s="76" t="e">
        <f>N25*O25</f>
        <v>#REF!</v>
      </c>
      <c r="Q25" s="71"/>
      <c r="U25" s="50"/>
      <c r="V25" s="49"/>
      <c r="X25" s="102"/>
      <c r="Z25" s="102"/>
    </row>
    <row r="26" spans="1:26" s="36" customFormat="1" ht="102" hidden="1" customHeight="1">
      <c r="A26" s="104" t="s">
        <v>112</v>
      </c>
      <c r="B26" s="109" t="s">
        <v>34</v>
      </c>
      <c r="C26" s="106" t="s">
        <v>94</v>
      </c>
      <c r="D26" s="107">
        <v>2762.8584671790609</v>
      </c>
      <c r="E26" s="107">
        <v>521.20000000000005</v>
      </c>
      <c r="F26" s="107">
        <v>67</v>
      </c>
      <c r="G26" s="107">
        <v>187.9</v>
      </c>
      <c r="H26" s="107">
        <v>201.1</v>
      </c>
      <c r="I26" s="107">
        <v>0</v>
      </c>
      <c r="J26" s="107">
        <v>35.200000000000003</v>
      </c>
      <c r="K26" s="107">
        <v>0</v>
      </c>
      <c r="L26" s="107">
        <v>0</v>
      </c>
      <c r="M26" s="107">
        <v>164.2</v>
      </c>
      <c r="N26" s="108">
        <f t="shared" ref="N26:N28" si="2">SUM(D26:M26)</f>
        <v>3939.4584671790608</v>
      </c>
      <c r="O26" s="109"/>
      <c r="P26" s="109"/>
      <c r="Q26" s="40"/>
      <c r="R26" s="43"/>
      <c r="S26" s="42"/>
      <c r="V26" s="47"/>
      <c r="W26" s="47"/>
      <c r="X26" s="47"/>
    </row>
    <row r="27" spans="1:26" s="72" customFormat="1" ht="36.75" hidden="1" customHeight="1">
      <c r="A27" s="110" t="s">
        <v>44</v>
      </c>
      <c r="B27" s="111"/>
      <c r="C27" s="111"/>
      <c r="D27" s="183" t="e">
        <f>D26*#REF!*'Отраслевой корр. коэффициент'!$O$14</f>
        <v>#REF!</v>
      </c>
      <c r="E27" s="183">
        <f>E26*'Отраслевой корр. коэффициент'!$O$14</f>
        <v>1042.4000000000001</v>
      </c>
      <c r="F27" s="183">
        <f>F26*'Отраслевой корр. коэффициент'!$O$14</f>
        <v>134</v>
      </c>
      <c r="G27" s="183">
        <f>G26*'Отраслевой корр. коэффициент'!$O$14</f>
        <v>375.8</v>
      </c>
      <c r="H27" s="183">
        <f>H26*'Отраслевой корр. коэффициент'!$O$14</f>
        <v>402.2</v>
      </c>
      <c r="I27" s="183">
        <f>I26*'Отраслевой корр. коэффициент'!$O$14</f>
        <v>0</v>
      </c>
      <c r="J27" s="183">
        <f>J26*'Отраслевой корр. коэффициент'!$O$14</f>
        <v>70.400000000000006</v>
      </c>
      <c r="K27" s="183">
        <f>K26*'Отраслевой корр. коэффициент'!$O$14</f>
        <v>0</v>
      </c>
      <c r="L27" s="183" t="e">
        <f>L26*#REF!*'Отраслевой корр. коэффициент'!$O$14</f>
        <v>#REF!</v>
      </c>
      <c r="M27" s="183">
        <f>M26*'Отраслевой корр. коэффициент'!$O$14</f>
        <v>328.4</v>
      </c>
      <c r="N27" s="112" t="e">
        <f t="shared" si="2"/>
        <v>#REF!</v>
      </c>
      <c r="O27" s="113">
        <v>1650</v>
      </c>
      <c r="P27" s="114" t="e">
        <f>N27*O27</f>
        <v>#REF!</v>
      </c>
      <c r="Q27" s="175" t="e">
        <f>(D27-D24)*O27</f>
        <v>#REF!</v>
      </c>
      <c r="U27" s="48"/>
      <c r="V27" s="49"/>
      <c r="X27" s="102"/>
      <c r="Z27" s="102"/>
    </row>
    <row r="28" spans="1:26" s="72" customFormat="1" ht="36.75" hidden="1" customHeight="1">
      <c r="A28" s="110" t="s">
        <v>45</v>
      </c>
      <c r="B28" s="111"/>
      <c r="C28" s="111"/>
      <c r="D28" s="183" t="e">
        <f>D26*#REF!*'Отраслевой корр. коэффициент'!$O$15</f>
        <v>#REF!</v>
      </c>
      <c r="E28" s="183">
        <f>E26*'Отраслевой корр. коэффициент'!$O$15</f>
        <v>1042.4000000000001</v>
      </c>
      <c r="F28" s="183">
        <f>F26*'Отраслевой корр. коэффициент'!$O$15</f>
        <v>134</v>
      </c>
      <c r="G28" s="183">
        <f>G26*'Отраслевой корр. коэффициент'!$O$15</f>
        <v>375.8</v>
      </c>
      <c r="H28" s="183">
        <f>H26*'Отраслевой корр. коэффициент'!$O$15</f>
        <v>402.2</v>
      </c>
      <c r="I28" s="183">
        <f>I26*'Отраслевой корр. коэффициент'!$O$15</f>
        <v>0</v>
      </c>
      <c r="J28" s="183">
        <f>J26*'Отраслевой корр. коэффициент'!$O$15</f>
        <v>70.400000000000006</v>
      </c>
      <c r="K28" s="183">
        <f>K26*'Отраслевой корр. коэффициент'!$O$15</f>
        <v>0</v>
      </c>
      <c r="L28" s="183" t="e">
        <f>L26*#REF!*'Отраслевой корр. коэффициент'!$O$15</f>
        <v>#REF!</v>
      </c>
      <c r="M28" s="183">
        <f>M26*'Отраслевой корр. коэффициент'!$O$15</f>
        <v>328.4</v>
      </c>
      <c r="N28" s="112" t="e">
        <f t="shared" si="2"/>
        <v>#REF!</v>
      </c>
      <c r="O28" s="113">
        <v>5415</v>
      </c>
      <c r="P28" s="114" t="e">
        <f>N28*O28</f>
        <v>#REF!</v>
      </c>
      <c r="Q28" s="175" t="e">
        <f>(D28-D25)*O28</f>
        <v>#REF!</v>
      </c>
      <c r="U28" s="50"/>
      <c r="V28" s="49"/>
      <c r="X28" s="102"/>
      <c r="Z28" s="102"/>
    </row>
    <row r="29" spans="1:26" s="36" customFormat="1" ht="93.75" customHeight="1">
      <c r="A29" s="59" t="s">
        <v>4</v>
      </c>
      <c r="B29" s="57" t="s">
        <v>35</v>
      </c>
      <c r="C29" s="63" t="s">
        <v>94</v>
      </c>
      <c r="D29" s="37">
        <v>754.81</v>
      </c>
      <c r="E29" s="37">
        <v>90.3</v>
      </c>
      <c r="F29" s="37">
        <v>0</v>
      </c>
      <c r="G29" s="37">
        <v>113.2</v>
      </c>
      <c r="H29" s="37">
        <v>146.9</v>
      </c>
      <c r="I29" s="37">
        <v>77.7</v>
      </c>
      <c r="J29" s="37">
        <v>11.1</v>
      </c>
      <c r="K29" s="37">
        <v>33.299999999999997</v>
      </c>
      <c r="L29" s="37">
        <v>228.63</v>
      </c>
      <c r="M29" s="37">
        <v>84.4</v>
      </c>
      <c r="N29" s="38">
        <f t="shared" si="0"/>
        <v>1540.3400000000001</v>
      </c>
      <c r="O29" s="57"/>
      <c r="P29" s="57"/>
      <c r="Q29" s="39"/>
      <c r="R29" s="43"/>
      <c r="S29" s="72"/>
      <c r="T29" s="72"/>
      <c r="U29" s="50"/>
      <c r="V29" s="49"/>
      <c r="W29" s="72"/>
      <c r="X29" s="118"/>
      <c r="Z29" s="103"/>
    </row>
    <row r="30" spans="1:26" s="43" customFormat="1" ht="37.5" customHeight="1">
      <c r="A30" s="74" t="s">
        <v>44</v>
      </c>
      <c r="B30" s="75"/>
      <c r="C30" s="75"/>
      <c r="D30" s="73" t="e">
        <f>D29*#REF!*'Отраслевой корр. коэффициент'!$O$16</f>
        <v>#REF!</v>
      </c>
      <c r="E30" s="73">
        <f>E29*'Отраслевой корр. коэффициент'!$O$16</f>
        <v>126.41999999999999</v>
      </c>
      <c r="F30" s="73">
        <f>F29*'Отраслевой корр. коэффициент'!$O$16</f>
        <v>0</v>
      </c>
      <c r="G30" s="73">
        <f>G29*'Отраслевой корр. коэффициент'!$O$16</f>
        <v>158.47999999999999</v>
      </c>
      <c r="H30" s="73">
        <f>H29*'Отраслевой корр. коэффициент'!$O$16</f>
        <v>205.66</v>
      </c>
      <c r="I30" s="73">
        <f>I29*'Отраслевой корр. коэффициент'!$O$16</f>
        <v>108.78</v>
      </c>
      <c r="J30" s="73">
        <f>J29*'Отраслевой корр. коэффициент'!$O$16</f>
        <v>15.54</v>
      </c>
      <c r="K30" s="73">
        <f>K29*'Отраслевой корр. коэффициент'!$O$16</f>
        <v>46.61999999999999</v>
      </c>
      <c r="L30" s="73" t="e">
        <f>L29*#REF!*'Отраслевой корр. коэффициент'!$O$16</f>
        <v>#REF!</v>
      </c>
      <c r="M30" s="73">
        <f>M29*'Отраслевой корр. коэффициент'!$O$16</f>
        <v>118.16</v>
      </c>
      <c r="N30" s="65" t="e">
        <f t="shared" si="0"/>
        <v>#REF!</v>
      </c>
      <c r="O30" s="64">
        <v>1980</v>
      </c>
      <c r="P30" s="76" t="e">
        <f>N30*O30</f>
        <v>#REF!</v>
      </c>
      <c r="Q30" s="71"/>
      <c r="S30" s="72"/>
      <c r="T30" s="72"/>
      <c r="U30" s="48"/>
      <c r="V30" s="49"/>
      <c r="W30" s="72"/>
      <c r="X30" s="118"/>
      <c r="Z30" s="103"/>
    </row>
    <row r="31" spans="1:26" s="43" customFormat="1" ht="39">
      <c r="A31" s="74" t="s">
        <v>45</v>
      </c>
      <c r="B31" s="75"/>
      <c r="C31" s="75"/>
      <c r="D31" s="73" t="e">
        <f>D29*#REF!*'Отраслевой корр. коэффициент'!$O$17</f>
        <v>#REF!</v>
      </c>
      <c r="E31" s="73">
        <f>E29*'Отраслевой корр. коэффициент'!$O$17</f>
        <v>126.41999999999999</v>
      </c>
      <c r="F31" s="73">
        <f>F29*'Отраслевой корр. коэффициент'!$O$17</f>
        <v>0</v>
      </c>
      <c r="G31" s="73">
        <f>G29*'Отраслевой корр. коэффициент'!$O$17</f>
        <v>158.47999999999999</v>
      </c>
      <c r="H31" s="73">
        <f>H29*'Отраслевой корр. коэффициент'!$O$17</f>
        <v>205.66</v>
      </c>
      <c r="I31" s="73">
        <f>I29*'Отраслевой корр. коэффициент'!$O$17</f>
        <v>108.78</v>
      </c>
      <c r="J31" s="73">
        <f>J29*'Отраслевой корр. коэффициент'!$O$17</f>
        <v>15.54</v>
      </c>
      <c r="K31" s="73">
        <f>K29*'Отраслевой корр. коэффициент'!$O$17</f>
        <v>46.61999999999999</v>
      </c>
      <c r="L31" s="73" t="e">
        <f>L29*#REF!*'Отраслевой корр. коэффициент'!$O$17</f>
        <v>#REF!</v>
      </c>
      <c r="M31" s="73">
        <f>M29*'Отраслевой корр. коэффициент'!$O$17</f>
        <v>118.16</v>
      </c>
      <c r="N31" s="65" t="e">
        <f t="shared" si="0"/>
        <v>#REF!</v>
      </c>
      <c r="O31" s="64">
        <v>351</v>
      </c>
      <c r="P31" s="76" t="e">
        <f>N31*O31</f>
        <v>#REF!</v>
      </c>
      <c r="Q31" s="71"/>
    </row>
    <row r="32" spans="1:26" s="36" customFormat="1" ht="93.75" hidden="1" customHeight="1">
      <c r="A32" s="104" t="s">
        <v>105</v>
      </c>
      <c r="B32" s="109" t="s">
        <v>35</v>
      </c>
      <c r="C32" s="106" t="s">
        <v>94</v>
      </c>
      <c r="D32" s="107">
        <v>1917.8513487570365</v>
      </c>
      <c r="E32" s="107">
        <v>90.3</v>
      </c>
      <c r="F32" s="107">
        <v>0</v>
      </c>
      <c r="G32" s="107">
        <v>113.2</v>
      </c>
      <c r="H32" s="107">
        <v>146.9</v>
      </c>
      <c r="I32" s="107">
        <v>77.7</v>
      </c>
      <c r="J32" s="107">
        <v>11.1</v>
      </c>
      <c r="K32" s="107">
        <v>33.299999999999997</v>
      </c>
      <c r="L32" s="107">
        <v>228.63</v>
      </c>
      <c r="M32" s="107">
        <v>84.4</v>
      </c>
      <c r="N32" s="108">
        <f t="shared" ref="N32:N34" si="3">SUM(D32:M32)</f>
        <v>2703.3813487570364</v>
      </c>
      <c r="O32" s="109"/>
      <c r="P32" s="109"/>
      <c r="Q32" s="39"/>
      <c r="R32" s="43"/>
      <c r="S32" s="72"/>
      <c r="T32" s="72"/>
      <c r="U32" s="50"/>
      <c r="V32" s="49"/>
      <c r="W32" s="72"/>
      <c r="X32" s="118"/>
      <c r="Z32" s="103"/>
    </row>
    <row r="33" spans="1:26" s="43" customFormat="1" ht="37.5" hidden="1" customHeight="1">
      <c r="A33" s="178" t="s">
        <v>44</v>
      </c>
      <c r="B33" s="179"/>
      <c r="C33" s="179"/>
      <c r="D33" s="183" t="e">
        <f>D32*#REF!*'Отраслевой корр. коэффициент'!$O$16</f>
        <v>#REF!</v>
      </c>
      <c r="E33" s="183">
        <f>E32*'Отраслевой корр. коэффициент'!$O$16</f>
        <v>126.41999999999999</v>
      </c>
      <c r="F33" s="183">
        <f>F32*'Отраслевой корр. коэффициент'!$O$16</f>
        <v>0</v>
      </c>
      <c r="G33" s="183">
        <f>G32*'Отраслевой корр. коэффициент'!$O$16</f>
        <v>158.47999999999999</v>
      </c>
      <c r="H33" s="183">
        <f>H32*'Отраслевой корр. коэффициент'!$O$16</f>
        <v>205.66</v>
      </c>
      <c r="I33" s="183">
        <f>I32*'Отраслевой корр. коэффициент'!$O$16</f>
        <v>108.78</v>
      </c>
      <c r="J33" s="183">
        <f>J32*'Отраслевой корр. коэффициент'!$O$16</f>
        <v>15.54</v>
      </c>
      <c r="K33" s="183">
        <f>K32*'Отраслевой корр. коэффициент'!$O$16</f>
        <v>46.61999999999999</v>
      </c>
      <c r="L33" s="183" t="e">
        <f>L32*#REF!*'Отраслевой корр. коэффициент'!$O$16</f>
        <v>#REF!</v>
      </c>
      <c r="M33" s="183">
        <f>M32*'Отраслевой корр. коэффициент'!$O$16</f>
        <v>118.16</v>
      </c>
      <c r="N33" s="180" t="e">
        <f t="shared" si="3"/>
        <v>#REF!</v>
      </c>
      <c r="O33" s="181">
        <v>1980</v>
      </c>
      <c r="P33" s="114" t="e">
        <f>N33*O33</f>
        <v>#REF!</v>
      </c>
      <c r="Q33" s="175" t="e">
        <f>(D33-D30)*O33</f>
        <v>#REF!</v>
      </c>
      <c r="S33" s="72"/>
      <c r="T33" s="72"/>
      <c r="U33" s="48"/>
      <c r="V33" s="49"/>
      <c r="W33" s="72"/>
      <c r="X33" s="118"/>
      <c r="Z33" s="103"/>
    </row>
    <row r="34" spans="1:26" s="43" customFormat="1" ht="39" hidden="1">
      <c r="A34" s="178" t="s">
        <v>45</v>
      </c>
      <c r="B34" s="179"/>
      <c r="C34" s="179"/>
      <c r="D34" s="183" t="e">
        <f>D32*#REF!*'Отраслевой корр. коэффициент'!$O$17</f>
        <v>#REF!</v>
      </c>
      <c r="E34" s="183">
        <f>E32*'Отраслевой корр. коэффициент'!$O$17</f>
        <v>126.41999999999999</v>
      </c>
      <c r="F34" s="183">
        <f>F32*'Отраслевой корр. коэффициент'!$O$17</f>
        <v>0</v>
      </c>
      <c r="G34" s="183">
        <f>G32*'Отраслевой корр. коэффициент'!$O$17</f>
        <v>158.47999999999999</v>
      </c>
      <c r="H34" s="183">
        <f>H32*'Отраслевой корр. коэффициент'!$O$17</f>
        <v>205.66</v>
      </c>
      <c r="I34" s="183">
        <f>I32*'Отраслевой корр. коэффициент'!$O$17</f>
        <v>108.78</v>
      </c>
      <c r="J34" s="183">
        <f>J32*'Отраслевой корр. коэффициент'!$O$17</f>
        <v>15.54</v>
      </c>
      <c r="K34" s="183">
        <f>K32*'Отраслевой корр. коэффициент'!$O$17</f>
        <v>46.61999999999999</v>
      </c>
      <c r="L34" s="183" t="e">
        <f>L32*#REF!*'Отраслевой корр. коэффициент'!$O$17</f>
        <v>#REF!</v>
      </c>
      <c r="M34" s="183">
        <f>M32*'Отраслевой корр. коэффициент'!$O$17</f>
        <v>118.16</v>
      </c>
      <c r="N34" s="180" t="e">
        <f t="shared" si="3"/>
        <v>#REF!</v>
      </c>
      <c r="O34" s="181">
        <v>351</v>
      </c>
      <c r="P34" s="114" t="e">
        <f>N34*O34</f>
        <v>#REF!</v>
      </c>
      <c r="Q34" s="175" t="e">
        <f>(D34-D31)*O34</f>
        <v>#REF!</v>
      </c>
    </row>
    <row r="35" spans="1:26" s="36" customFormat="1" ht="92.25" customHeight="1">
      <c r="A35" s="59" t="s">
        <v>2</v>
      </c>
      <c r="B35" s="56" t="s">
        <v>36</v>
      </c>
      <c r="C35" s="63" t="s">
        <v>94</v>
      </c>
      <c r="D35" s="37">
        <v>1058.03</v>
      </c>
      <c r="E35" s="37">
        <v>198</v>
      </c>
      <c r="F35" s="37">
        <v>21.33</v>
      </c>
      <c r="G35" s="37">
        <v>56.67</v>
      </c>
      <c r="H35" s="37">
        <v>97.33</v>
      </c>
      <c r="I35" s="37">
        <v>14.67</v>
      </c>
      <c r="J35" s="37">
        <v>4.67</v>
      </c>
      <c r="K35" s="37">
        <v>0</v>
      </c>
      <c r="L35" s="37">
        <v>321.01</v>
      </c>
      <c r="M35" s="37">
        <v>26.67</v>
      </c>
      <c r="N35" s="38">
        <f t="shared" si="0"/>
        <v>1798.38</v>
      </c>
      <c r="O35" s="56"/>
      <c r="P35" s="57"/>
    </row>
    <row r="36" spans="1:26" s="72" customFormat="1" ht="36.75" customHeight="1">
      <c r="A36" s="69" t="s">
        <v>44</v>
      </c>
      <c r="B36" s="70"/>
      <c r="C36" s="70"/>
      <c r="D36" s="73" t="e">
        <f>D35*#REF!*'Отраслевой корр. коэффициент'!$O$18</f>
        <v>#REF!</v>
      </c>
      <c r="E36" s="73">
        <f>E35*'Отраслевой корр. коэффициент'!$O$18</f>
        <v>297</v>
      </c>
      <c r="F36" s="73">
        <f>F35*'Отраслевой корр. коэффициент'!$O$18</f>
        <v>31.994999999999997</v>
      </c>
      <c r="G36" s="73">
        <f>G35*'Отраслевой корр. коэффициент'!$O$18</f>
        <v>85.004999999999995</v>
      </c>
      <c r="H36" s="73">
        <f>H35*'Отраслевой корр. коэффициент'!$O$18</f>
        <v>145.995</v>
      </c>
      <c r="I36" s="73">
        <f>I35*'Отраслевой корр. коэффициент'!$O$18</f>
        <v>22.004999999999999</v>
      </c>
      <c r="J36" s="73">
        <f>J35*'Отраслевой корр. коэффициент'!$O$18</f>
        <v>7.0049999999999999</v>
      </c>
      <c r="K36" s="73">
        <f>K35*'Отраслевой корр. коэффициент'!$O$18</f>
        <v>0</v>
      </c>
      <c r="L36" s="73" t="e">
        <f>L35*#REF!*'Отраслевой корр. коэффициент'!$O$18</f>
        <v>#REF!</v>
      </c>
      <c r="M36" s="73">
        <f>M35*'Отраслевой корр. коэффициент'!$O$18</f>
        <v>40.005000000000003</v>
      </c>
      <c r="N36" s="67" t="e">
        <f t="shared" si="0"/>
        <v>#REF!</v>
      </c>
      <c r="O36" s="66">
        <v>9134</v>
      </c>
      <c r="P36" s="76" t="e">
        <f>N36*O36</f>
        <v>#REF!</v>
      </c>
      <c r="Q36" s="71"/>
    </row>
    <row r="37" spans="1:26" s="72" customFormat="1" ht="36.75" customHeight="1">
      <c r="A37" s="69" t="s">
        <v>45</v>
      </c>
      <c r="B37" s="70"/>
      <c r="C37" s="70"/>
      <c r="D37" s="73" t="e">
        <f>D35*#REF!*'Отраслевой корр. коэффициент'!$O$19</f>
        <v>#REF!</v>
      </c>
      <c r="E37" s="73">
        <f>E35*'Отраслевой корр. коэффициент'!$O$19</f>
        <v>297</v>
      </c>
      <c r="F37" s="73">
        <f>F35*'Отраслевой корр. коэффициент'!$O$19</f>
        <v>31.994999999999997</v>
      </c>
      <c r="G37" s="73">
        <f>G35*'Отраслевой корр. коэффициент'!$O$19</f>
        <v>85.004999999999995</v>
      </c>
      <c r="H37" s="73">
        <f>H35*'Отраслевой корр. коэффициент'!$O$19</f>
        <v>145.995</v>
      </c>
      <c r="I37" s="73">
        <f>I35*'Отраслевой корр. коэффициент'!$O$19</f>
        <v>22.004999999999999</v>
      </c>
      <c r="J37" s="73">
        <f>J35*'Отраслевой корр. коэффициент'!$O$19</f>
        <v>7.0049999999999999</v>
      </c>
      <c r="K37" s="73">
        <f>K35*'Отраслевой корр. коэффициент'!$O$19</f>
        <v>0</v>
      </c>
      <c r="L37" s="73" t="e">
        <f>L35*#REF!*'Отраслевой корр. коэффициент'!$O$19</f>
        <v>#REF!</v>
      </c>
      <c r="M37" s="73">
        <f>M35*'Отраслевой корр. коэффициент'!$O$19</f>
        <v>40.005000000000003</v>
      </c>
      <c r="N37" s="67" t="e">
        <f t="shared" si="0"/>
        <v>#REF!</v>
      </c>
      <c r="O37" s="66">
        <v>18601</v>
      </c>
      <c r="P37" s="76" t="e">
        <f>N37*O37</f>
        <v>#REF!</v>
      </c>
      <c r="Q37" s="71"/>
    </row>
    <row r="38" spans="1:26" s="72" customFormat="1" ht="36.75" customHeight="1">
      <c r="A38" s="69" t="s">
        <v>50</v>
      </c>
      <c r="B38" s="70"/>
      <c r="C38" s="70"/>
      <c r="D38" s="73" t="e">
        <f>D35*#REF!*'Отраслевой корр. коэффициент'!$O$20</f>
        <v>#REF!</v>
      </c>
      <c r="E38" s="73">
        <f>E35*'Отраслевой корр. коэффициент'!$O$20</f>
        <v>297</v>
      </c>
      <c r="F38" s="73">
        <f>F35*'Отраслевой корр. коэффициент'!$O$20</f>
        <v>31.994999999999997</v>
      </c>
      <c r="G38" s="73">
        <f>G35*'Отраслевой корр. коэффициент'!$O$20</f>
        <v>85.004999999999995</v>
      </c>
      <c r="H38" s="73">
        <f>H35*'Отраслевой корр. коэффициент'!$O$20</f>
        <v>145.995</v>
      </c>
      <c r="I38" s="73">
        <f>I35*'Отраслевой корр. коэффициент'!$O$20</f>
        <v>22.004999999999999</v>
      </c>
      <c r="J38" s="73">
        <f>J35*'Отраслевой корр. коэффициент'!$O$20</f>
        <v>7.0049999999999999</v>
      </c>
      <c r="K38" s="73">
        <f>K35*'Отраслевой корр. коэффициент'!$O$20</f>
        <v>0</v>
      </c>
      <c r="L38" s="73" t="e">
        <f>L35*#REF!*'Отраслевой корр. коэффициент'!$O$20</f>
        <v>#REF!</v>
      </c>
      <c r="M38" s="73">
        <f>M35*'Отраслевой корр. коэффициент'!$O$20</f>
        <v>40.005000000000003</v>
      </c>
      <c r="N38" s="67" t="e">
        <f t="shared" si="0"/>
        <v>#REF!</v>
      </c>
      <c r="O38" s="66">
        <v>8135</v>
      </c>
      <c r="P38" s="76" t="e">
        <f>N38*O38</f>
        <v>#REF!</v>
      </c>
      <c r="Q38" s="71"/>
    </row>
    <row r="39" spans="1:26" s="36" customFormat="1" ht="92.25" hidden="1" customHeight="1">
      <c r="A39" s="104" t="s">
        <v>106</v>
      </c>
      <c r="B39" s="105" t="s">
        <v>36</v>
      </c>
      <c r="C39" s="106" t="s">
        <v>94</v>
      </c>
      <c r="D39" s="107">
        <v>2688.2848167425018</v>
      </c>
      <c r="E39" s="107">
        <v>198</v>
      </c>
      <c r="F39" s="107">
        <v>21.33</v>
      </c>
      <c r="G39" s="107">
        <v>56.67</v>
      </c>
      <c r="H39" s="107">
        <v>97.33</v>
      </c>
      <c r="I39" s="107">
        <v>14.67</v>
      </c>
      <c r="J39" s="107">
        <v>4.67</v>
      </c>
      <c r="K39" s="107">
        <v>0</v>
      </c>
      <c r="L39" s="107">
        <v>321.01</v>
      </c>
      <c r="M39" s="107">
        <v>26.67</v>
      </c>
      <c r="N39" s="108">
        <f t="shared" ref="N39:N42" si="4">SUM(D39:M39)</f>
        <v>3428.6348167425022</v>
      </c>
      <c r="O39" s="105"/>
      <c r="P39" s="109"/>
    </row>
    <row r="40" spans="1:26" s="72" customFormat="1" ht="36.75" hidden="1" customHeight="1">
      <c r="A40" s="110" t="s">
        <v>44</v>
      </c>
      <c r="B40" s="111"/>
      <c r="C40" s="111"/>
      <c r="D40" s="183" t="e">
        <f>D39*#REF!*'Отраслевой корр. коэффициент'!$O$18</f>
        <v>#REF!</v>
      </c>
      <c r="E40" s="183">
        <f>E39*'Отраслевой корр. коэффициент'!$O$18</f>
        <v>297</v>
      </c>
      <c r="F40" s="183">
        <f>F39*'Отраслевой корр. коэффициент'!$O$18</f>
        <v>31.994999999999997</v>
      </c>
      <c r="G40" s="183">
        <f>G39*'Отраслевой корр. коэффициент'!$O$18</f>
        <v>85.004999999999995</v>
      </c>
      <c r="H40" s="183">
        <f>H39*'Отраслевой корр. коэффициент'!$O$18</f>
        <v>145.995</v>
      </c>
      <c r="I40" s="183">
        <f>I39*'Отраслевой корр. коэффициент'!$O$18</f>
        <v>22.004999999999999</v>
      </c>
      <c r="J40" s="183">
        <f>J39*'Отраслевой корр. коэффициент'!$O$18</f>
        <v>7.0049999999999999</v>
      </c>
      <c r="K40" s="183">
        <f>K39*'Отраслевой корр. коэффициент'!$O$18</f>
        <v>0</v>
      </c>
      <c r="L40" s="183" t="e">
        <f>L39*#REF!*'Отраслевой корр. коэффициент'!$O$18</f>
        <v>#REF!</v>
      </c>
      <c r="M40" s="183">
        <f>M39*'Отраслевой корр. коэффициент'!$O$18</f>
        <v>40.005000000000003</v>
      </c>
      <c r="N40" s="112" t="e">
        <f t="shared" si="4"/>
        <v>#REF!</v>
      </c>
      <c r="O40" s="113">
        <v>9134</v>
      </c>
      <c r="P40" s="114" t="e">
        <f>N40*O40</f>
        <v>#REF!</v>
      </c>
      <c r="Q40" s="175" t="e">
        <f>(D40-D36)*O40</f>
        <v>#REF!</v>
      </c>
    </row>
    <row r="41" spans="1:26" s="72" customFormat="1" ht="36.75" hidden="1" customHeight="1">
      <c r="A41" s="110" t="s">
        <v>45</v>
      </c>
      <c r="B41" s="111"/>
      <c r="C41" s="111"/>
      <c r="D41" s="183" t="e">
        <f>D39*#REF!*'Отраслевой корр. коэффициент'!$O$19</f>
        <v>#REF!</v>
      </c>
      <c r="E41" s="183">
        <f>E39*'Отраслевой корр. коэффициент'!$O$19</f>
        <v>297</v>
      </c>
      <c r="F41" s="183">
        <f>F39*'Отраслевой корр. коэффициент'!$O$19</f>
        <v>31.994999999999997</v>
      </c>
      <c r="G41" s="183">
        <f>G39*'Отраслевой корр. коэффициент'!$O$19</f>
        <v>85.004999999999995</v>
      </c>
      <c r="H41" s="183">
        <f>H39*'Отраслевой корр. коэффициент'!$O$19</f>
        <v>145.995</v>
      </c>
      <c r="I41" s="183">
        <f>I39*'Отраслевой корр. коэффициент'!$O$19</f>
        <v>22.004999999999999</v>
      </c>
      <c r="J41" s="183">
        <f>J39*'Отраслевой корр. коэффициент'!$O$19</f>
        <v>7.0049999999999999</v>
      </c>
      <c r="K41" s="183">
        <f>K39*'Отраслевой корр. коэффициент'!$O$19</f>
        <v>0</v>
      </c>
      <c r="L41" s="183" t="e">
        <f>L39*#REF!*'Отраслевой корр. коэффициент'!$O$19</f>
        <v>#REF!</v>
      </c>
      <c r="M41" s="183">
        <f>M39*'Отраслевой корр. коэффициент'!$O$19</f>
        <v>40.005000000000003</v>
      </c>
      <c r="N41" s="112" t="e">
        <f t="shared" si="4"/>
        <v>#REF!</v>
      </c>
      <c r="O41" s="113">
        <v>18601</v>
      </c>
      <c r="P41" s="114" t="e">
        <f>N41*O41</f>
        <v>#REF!</v>
      </c>
      <c r="Q41" s="175" t="e">
        <f>(D41-D37)*O41</f>
        <v>#REF!</v>
      </c>
    </row>
    <row r="42" spans="1:26" s="72" customFormat="1" ht="36.75" hidden="1" customHeight="1">
      <c r="A42" s="110" t="s">
        <v>50</v>
      </c>
      <c r="B42" s="111"/>
      <c r="C42" s="111"/>
      <c r="D42" s="183" t="e">
        <f>D39*#REF!*'Отраслевой корр. коэффициент'!$O$20</f>
        <v>#REF!</v>
      </c>
      <c r="E42" s="183">
        <f>E39*'Отраслевой корр. коэффициент'!$O$20</f>
        <v>297</v>
      </c>
      <c r="F42" s="183">
        <f>F39*'Отраслевой корр. коэффициент'!$O$20</f>
        <v>31.994999999999997</v>
      </c>
      <c r="G42" s="183">
        <f>G39*'Отраслевой корр. коэффициент'!$O$20</f>
        <v>85.004999999999995</v>
      </c>
      <c r="H42" s="183">
        <f>H39*'Отраслевой корр. коэффициент'!$O$20</f>
        <v>145.995</v>
      </c>
      <c r="I42" s="183">
        <f>I39*'Отраслевой корр. коэффициент'!$O$20</f>
        <v>22.004999999999999</v>
      </c>
      <c r="J42" s="183">
        <f>J39*'Отраслевой корр. коэффициент'!$O$20</f>
        <v>7.0049999999999999</v>
      </c>
      <c r="K42" s="183">
        <f>K39*'Отраслевой корр. коэффициент'!$O$20</f>
        <v>0</v>
      </c>
      <c r="L42" s="183" t="e">
        <f>L39*#REF!*'Отраслевой корр. коэффициент'!$O$20</f>
        <v>#REF!</v>
      </c>
      <c r="M42" s="183">
        <f>M39*'Отраслевой корр. коэффициент'!$O$20</f>
        <v>40.005000000000003</v>
      </c>
      <c r="N42" s="112" t="e">
        <f t="shared" si="4"/>
        <v>#REF!</v>
      </c>
      <c r="O42" s="113">
        <v>8135</v>
      </c>
      <c r="P42" s="114" t="e">
        <f>N42*O42</f>
        <v>#REF!</v>
      </c>
      <c r="Q42" s="175" t="e">
        <f>(D42-D38)*O42</f>
        <v>#REF!</v>
      </c>
    </row>
    <row r="43" spans="1:26" s="36" customFormat="1" ht="84.75" customHeight="1">
      <c r="A43" s="59" t="s">
        <v>5</v>
      </c>
      <c r="B43" s="56" t="s">
        <v>37</v>
      </c>
      <c r="C43" s="63" t="s">
        <v>94</v>
      </c>
      <c r="D43" s="37">
        <v>312.45</v>
      </c>
      <c r="E43" s="37">
        <v>40.21</v>
      </c>
      <c r="F43" s="37">
        <v>0</v>
      </c>
      <c r="G43" s="37">
        <v>106.68</v>
      </c>
      <c r="H43" s="37">
        <v>140.31</v>
      </c>
      <c r="I43" s="37">
        <v>9.1999999999999993</v>
      </c>
      <c r="J43" s="37">
        <v>9.27</v>
      </c>
      <c r="K43" s="37">
        <v>20.92</v>
      </c>
      <c r="L43" s="37">
        <v>94.54</v>
      </c>
      <c r="M43" s="37">
        <v>86.07</v>
      </c>
      <c r="N43" s="38">
        <f t="shared" si="0"/>
        <v>819.64999999999986</v>
      </c>
      <c r="O43" s="56"/>
      <c r="P43" s="57"/>
      <c r="R43" s="39"/>
      <c r="T43" s="44"/>
    </row>
    <row r="44" spans="1:26" s="72" customFormat="1" ht="36.75" customHeight="1">
      <c r="A44" s="69" t="s">
        <v>44</v>
      </c>
      <c r="B44" s="70"/>
      <c r="C44" s="70"/>
      <c r="D44" s="73" t="e">
        <f>D43*#REF!*'Отраслевой корр. коэффициент'!$O$21</f>
        <v>#REF!</v>
      </c>
      <c r="E44" s="73">
        <f>E43*'Отраслевой корр. коэффициент'!$O$21</f>
        <v>56.293999999999997</v>
      </c>
      <c r="F44" s="73">
        <f>F43*'Отраслевой корр. коэффициент'!$O$21</f>
        <v>0</v>
      </c>
      <c r="G44" s="73">
        <f>G43*'Отраслевой корр. коэффициент'!$O$21</f>
        <v>149.352</v>
      </c>
      <c r="H44" s="73">
        <f>H43*'Отраслевой корр. коэффициент'!$O$21</f>
        <v>196.434</v>
      </c>
      <c r="I44" s="73">
        <f>I43*'Отраслевой корр. коэффициент'!$O$21</f>
        <v>12.879999999999999</v>
      </c>
      <c r="J44" s="73">
        <f>J43*'Отраслевой корр. коэффициент'!$O$21</f>
        <v>12.977999999999998</v>
      </c>
      <c r="K44" s="73">
        <f>K43*'Отраслевой корр. коэффициент'!$O$21</f>
        <v>29.288</v>
      </c>
      <c r="L44" s="73" t="e">
        <f>L43*#REF!*'Отраслевой корр. коэффициент'!$O$21</f>
        <v>#REF!</v>
      </c>
      <c r="M44" s="73">
        <f>M43*'Отраслевой корр. коэффициент'!$O$21</f>
        <v>120.49799999999998</v>
      </c>
      <c r="N44" s="67" t="e">
        <f t="shared" si="0"/>
        <v>#REF!</v>
      </c>
      <c r="O44" s="66">
        <v>3490</v>
      </c>
      <c r="P44" s="76" t="e">
        <f>N44*O44</f>
        <v>#REF!</v>
      </c>
      <c r="Q44" s="71"/>
    </row>
    <row r="45" spans="1:26" s="72" customFormat="1" ht="36.75" customHeight="1">
      <c r="A45" s="69" t="s">
        <v>45</v>
      </c>
      <c r="B45" s="70"/>
      <c r="C45" s="70"/>
      <c r="D45" s="73" t="e">
        <f>D43*#REF!*'Отраслевой корр. коэффициент'!$O$22</f>
        <v>#REF!</v>
      </c>
      <c r="E45" s="73">
        <f>E43*'Отраслевой корр. коэффициент'!$O$22</f>
        <v>56.293999999999997</v>
      </c>
      <c r="F45" s="73">
        <f>F43*'Отраслевой корр. коэффициент'!$O$22</f>
        <v>0</v>
      </c>
      <c r="G45" s="73">
        <f>G43*'Отраслевой корр. коэффициент'!$O$22</f>
        <v>149.352</v>
      </c>
      <c r="H45" s="73">
        <f>H43*'Отраслевой корр. коэффициент'!$O$22</f>
        <v>196.434</v>
      </c>
      <c r="I45" s="73">
        <f>I43*'Отраслевой корр. коэффициент'!$O$22</f>
        <v>12.879999999999999</v>
      </c>
      <c r="J45" s="73">
        <f>J43*'Отраслевой корр. коэффициент'!$O$22</f>
        <v>12.977999999999998</v>
      </c>
      <c r="K45" s="73">
        <f>K43*'Отраслевой корр. коэффициент'!$O$22</f>
        <v>29.288</v>
      </c>
      <c r="L45" s="73" t="e">
        <f>L43*#REF!*'Отраслевой корр. коэффициент'!$O$22</f>
        <v>#REF!</v>
      </c>
      <c r="M45" s="73">
        <f>M43*'Отраслевой корр. коэффициент'!$O$22</f>
        <v>120.49799999999998</v>
      </c>
      <c r="N45" s="67" t="e">
        <f t="shared" si="0"/>
        <v>#REF!</v>
      </c>
      <c r="O45" s="66">
        <v>1099</v>
      </c>
      <c r="P45" s="76" t="e">
        <f>N45*O45</f>
        <v>#REF!</v>
      </c>
      <c r="Q45" s="71"/>
    </row>
    <row r="46" spans="1:26" s="36" customFormat="1" ht="84.75" hidden="1" customHeight="1">
      <c r="A46" s="104" t="s">
        <v>107</v>
      </c>
      <c r="B46" s="105" t="s">
        <v>37</v>
      </c>
      <c r="C46" s="106" t="s">
        <v>94</v>
      </c>
      <c r="D46" s="107">
        <v>793.88542006483249</v>
      </c>
      <c r="E46" s="107">
        <v>40.21</v>
      </c>
      <c r="F46" s="107">
        <v>0</v>
      </c>
      <c r="G46" s="107">
        <v>106.68</v>
      </c>
      <c r="H46" s="107">
        <v>140.31</v>
      </c>
      <c r="I46" s="107">
        <v>9.1999999999999993</v>
      </c>
      <c r="J46" s="107">
        <v>9.27</v>
      </c>
      <c r="K46" s="107">
        <v>20.92</v>
      </c>
      <c r="L46" s="107">
        <v>94.54</v>
      </c>
      <c r="M46" s="107">
        <v>86.07</v>
      </c>
      <c r="N46" s="108">
        <f t="shared" ref="N46:N48" si="5">SUM(D46:M46)</f>
        <v>1301.0854200648325</v>
      </c>
      <c r="O46" s="105"/>
      <c r="P46" s="109"/>
      <c r="R46" s="39"/>
      <c r="T46" s="44"/>
    </row>
    <row r="47" spans="1:26" s="72" customFormat="1" ht="36.75" hidden="1" customHeight="1">
      <c r="A47" s="110" t="s">
        <v>44</v>
      </c>
      <c r="B47" s="111"/>
      <c r="C47" s="111"/>
      <c r="D47" s="183" t="e">
        <f>D46*#REF!*'Отраслевой корр. коэффициент'!$O$21</f>
        <v>#REF!</v>
      </c>
      <c r="E47" s="183">
        <f>E46*'Отраслевой корр. коэффициент'!$O$21</f>
        <v>56.293999999999997</v>
      </c>
      <c r="F47" s="183">
        <f>F46*'Отраслевой корр. коэффициент'!$O$21</f>
        <v>0</v>
      </c>
      <c r="G47" s="183">
        <f>G46*'Отраслевой корр. коэффициент'!$O$21</f>
        <v>149.352</v>
      </c>
      <c r="H47" s="183">
        <f>H46*'Отраслевой корр. коэффициент'!$O$21</f>
        <v>196.434</v>
      </c>
      <c r="I47" s="183">
        <f>I46*'Отраслевой корр. коэффициент'!$O$21</f>
        <v>12.879999999999999</v>
      </c>
      <c r="J47" s="183">
        <f>J46*'Отраслевой корр. коэффициент'!$O$21</f>
        <v>12.977999999999998</v>
      </c>
      <c r="K47" s="183">
        <f>K46*'Отраслевой корр. коэффициент'!$O$21</f>
        <v>29.288</v>
      </c>
      <c r="L47" s="183" t="e">
        <f>L46*#REF!*'Отраслевой корр. коэффициент'!$O$21</f>
        <v>#REF!</v>
      </c>
      <c r="M47" s="183">
        <f>M46*'Отраслевой корр. коэффициент'!$O$21</f>
        <v>120.49799999999998</v>
      </c>
      <c r="N47" s="112" t="e">
        <f t="shared" si="5"/>
        <v>#REF!</v>
      </c>
      <c r="O47" s="113">
        <v>3490</v>
      </c>
      <c r="P47" s="114" t="e">
        <f>N47*O47</f>
        <v>#REF!</v>
      </c>
      <c r="Q47" s="175" t="e">
        <f>(D47-D44)*O47</f>
        <v>#REF!</v>
      </c>
    </row>
    <row r="48" spans="1:26" s="72" customFormat="1" ht="36.75" hidden="1" customHeight="1">
      <c r="A48" s="110" t="s">
        <v>45</v>
      </c>
      <c r="B48" s="111"/>
      <c r="C48" s="111"/>
      <c r="D48" s="183" t="e">
        <f>D46*#REF!*'Отраслевой корр. коэффициент'!$O$22</f>
        <v>#REF!</v>
      </c>
      <c r="E48" s="183">
        <f>E46*'Отраслевой корр. коэффициент'!$O$22</f>
        <v>56.293999999999997</v>
      </c>
      <c r="F48" s="183">
        <f>F46*'Отраслевой корр. коэффициент'!$O$22</f>
        <v>0</v>
      </c>
      <c r="G48" s="183">
        <f>G46*'Отраслевой корр. коэффициент'!$O$22</f>
        <v>149.352</v>
      </c>
      <c r="H48" s="183">
        <f>H46*'Отраслевой корр. коэффициент'!$O$22</f>
        <v>196.434</v>
      </c>
      <c r="I48" s="183">
        <f>I46*'Отраслевой корр. коэффициент'!$O$22</f>
        <v>12.879999999999999</v>
      </c>
      <c r="J48" s="183">
        <f>J46*'Отраслевой корр. коэффициент'!$O$22</f>
        <v>12.977999999999998</v>
      </c>
      <c r="K48" s="183">
        <f>K46*'Отраслевой корр. коэффициент'!$O$22</f>
        <v>29.288</v>
      </c>
      <c r="L48" s="183" t="e">
        <f>L46*#REF!*'Отраслевой корр. коэффициент'!$O$22</f>
        <v>#REF!</v>
      </c>
      <c r="M48" s="183">
        <f>M46*'Отраслевой корр. коэффициент'!$O$22</f>
        <v>120.49799999999998</v>
      </c>
      <c r="N48" s="112" t="e">
        <f t="shared" si="5"/>
        <v>#REF!</v>
      </c>
      <c r="O48" s="113">
        <v>1099</v>
      </c>
      <c r="P48" s="114" t="e">
        <f>N48*O48</f>
        <v>#REF!</v>
      </c>
      <c r="Q48" s="175" t="e">
        <f>(D48-D45)*O48</f>
        <v>#REF!</v>
      </c>
    </row>
    <row r="49" spans="1:17" s="36" customFormat="1" ht="75" customHeight="1">
      <c r="A49" s="59" t="s">
        <v>1</v>
      </c>
      <c r="B49" s="56" t="s">
        <v>38</v>
      </c>
      <c r="C49" s="63" t="s">
        <v>94</v>
      </c>
      <c r="D49" s="37">
        <v>1052</v>
      </c>
      <c r="E49" s="37">
        <v>235.2</v>
      </c>
      <c r="F49" s="37">
        <v>24.12</v>
      </c>
      <c r="G49" s="37">
        <v>64.08</v>
      </c>
      <c r="H49" s="37">
        <v>110.06</v>
      </c>
      <c r="I49" s="37">
        <v>16.579999999999998</v>
      </c>
      <c r="J49" s="37">
        <v>5.28</v>
      </c>
      <c r="K49" s="37">
        <v>0</v>
      </c>
      <c r="L49" s="37">
        <v>338.4</v>
      </c>
      <c r="M49" s="37">
        <v>29.4</v>
      </c>
      <c r="N49" s="38">
        <f t="shared" si="0"/>
        <v>1875.12</v>
      </c>
      <c r="O49" s="56"/>
      <c r="P49" s="57"/>
      <c r="Q49" s="39"/>
    </row>
    <row r="50" spans="1:17" s="72" customFormat="1" ht="37.5" customHeight="1">
      <c r="A50" s="69" t="s">
        <v>44</v>
      </c>
      <c r="B50" s="70"/>
      <c r="C50" s="70"/>
      <c r="D50" s="73" t="e">
        <f>D49*#REF!*'Отраслевой корр. коэффициент'!$O$23</f>
        <v>#REF!</v>
      </c>
      <c r="E50" s="73">
        <f>E49*'Отраслевой корр. коэффициент'!$O$23</f>
        <v>305.76</v>
      </c>
      <c r="F50" s="73">
        <f>F49*'Отраслевой корр. коэффициент'!$O$23</f>
        <v>31.356000000000002</v>
      </c>
      <c r="G50" s="73">
        <f>G49*'Отраслевой корр. коэффициент'!$O$23</f>
        <v>83.304000000000002</v>
      </c>
      <c r="H50" s="73">
        <f>H49*'Отраслевой корр. коэффициент'!$O$23</f>
        <v>143.078</v>
      </c>
      <c r="I50" s="73">
        <f>I49*'Отраслевой корр. коэффициент'!$O$23</f>
        <v>21.553999999999998</v>
      </c>
      <c r="J50" s="73">
        <f>J49*'Отраслевой корр. коэффициент'!$O$23</f>
        <v>6.8640000000000008</v>
      </c>
      <c r="K50" s="73">
        <f>K49*'Отраслевой корр. коэффициент'!$O$23</f>
        <v>0</v>
      </c>
      <c r="L50" s="73" t="e">
        <f>L49*#REF!*'Отраслевой корр. коэффициент'!$O$23</f>
        <v>#REF!</v>
      </c>
      <c r="M50" s="73">
        <f>M49*'Отраслевой корр. коэффициент'!$O$23</f>
        <v>38.22</v>
      </c>
      <c r="N50" s="67" t="e">
        <f t="shared" si="0"/>
        <v>#REF!</v>
      </c>
      <c r="O50" s="66">
        <v>3882</v>
      </c>
      <c r="P50" s="76" t="e">
        <f>N50*O50</f>
        <v>#REF!</v>
      </c>
      <c r="Q50" s="71"/>
    </row>
    <row r="51" spans="1:17" s="72" customFormat="1" ht="37.5" customHeight="1">
      <c r="A51" s="69" t="s">
        <v>45</v>
      </c>
      <c r="B51" s="70"/>
      <c r="C51" s="70"/>
      <c r="D51" s="73" t="e">
        <f>D49*#REF!*'Отраслевой корр. коэффициент'!$O$24</f>
        <v>#REF!</v>
      </c>
      <c r="E51" s="73">
        <f>E49*'Отраслевой корр. коэффициент'!$O$24</f>
        <v>305.76</v>
      </c>
      <c r="F51" s="73">
        <f>F49*'Отраслевой корр. коэффициент'!$O$24</f>
        <v>31.356000000000002</v>
      </c>
      <c r="G51" s="73">
        <f>G49*'Отраслевой корр. коэффициент'!$O$24</f>
        <v>83.304000000000002</v>
      </c>
      <c r="H51" s="73">
        <f>H49*'Отраслевой корр. коэффициент'!$O$24</f>
        <v>143.078</v>
      </c>
      <c r="I51" s="73">
        <f>I49*'Отраслевой корр. коэффициент'!$O$24</f>
        <v>21.553999999999998</v>
      </c>
      <c r="J51" s="73">
        <f>J49*'Отраслевой корр. коэффициент'!$O$24</f>
        <v>6.8640000000000008</v>
      </c>
      <c r="K51" s="73">
        <f>K49*'Отраслевой корр. коэффициент'!$O$24</f>
        <v>0</v>
      </c>
      <c r="L51" s="73" t="e">
        <f>L49*#REF!*'Отраслевой корр. коэффициент'!$O$24</f>
        <v>#REF!</v>
      </c>
      <c r="M51" s="73">
        <f>M49*'Отраслевой корр. коэффициент'!$O$24</f>
        <v>38.22</v>
      </c>
      <c r="N51" s="67" t="e">
        <f t="shared" si="0"/>
        <v>#REF!</v>
      </c>
      <c r="O51" s="66">
        <v>7350</v>
      </c>
      <c r="P51" s="76" t="e">
        <f>N51*O51</f>
        <v>#REF!</v>
      </c>
      <c r="Q51" s="71"/>
    </row>
    <row r="52" spans="1:17" s="72" customFormat="1" ht="37.5" customHeight="1">
      <c r="A52" s="69" t="s">
        <v>50</v>
      </c>
      <c r="B52" s="70"/>
      <c r="C52" s="70"/>
      <c r="D52" s="73" t="e">
        <f>D49*#REF!*'Отраслевой корр. коэффициент'!$O$25</f>
        <v>#REF!</v>
      </c>
      <c r="E52" s="73">
        <f>E49*'Отраслевой корр. коэффициент'!$O$25</f>
        <v>305.76</v>
      </c>
      <c r="F52" s="73">
        <f>F49*'Отраслевой корр. коэффициент'!$O$25</f>
        <v>31.356000000000002</v>
      </c>
      <c r="G52" s="73">
        <f>G49*'Отраслевой корр. коэффициент'!$O$25</f>
        <v>83.304000000000002</v>
      </c>
      <c r="H52" s="73">
        <f>H49*'Отраслевой корр. коэффициент'!$O$25</f>
        <v>143.078</v>
      </c>
      <c r="I52" s="73">
        <f>I49*'Отраслевой корр. коэффициент'!$O$25</f>
        <v>21.553999999999998</v>
      </c>
      <c r="J52" s="73">
        <f>J49*'Отраслевой корр. коэффициент'!$O$25</f>
        <v>6.8640000000000008</v>
      </c>
      <c r="K52" s="73">
        <f>K49*'Отраслевой корр. коэффициент'!$O$25</f>
        <v>0</v>
      </c>
      <c r="L52" s="73" t="e">
        <f>L49*#REF!*'Отраслевой корр. коэффициент'!$O$25</f>
        <v>#REF!</v>
      </c>
      <c r="M52" s="73">
        <f>M49*'Отраслевой корр. коэффициент'!$O$25</f>
        <v>38.22</v>
      </c>
      <c r="N52" s="67" t="e">
        <f t="shared" si="0"/>
        <v>#REF!</v>
      </c>
      <c r="O52" s="66">
        <v>10024</v>
      </c>
      <c r="P52" s="76" t="e">
        <f>N52*O52</f>
        <v>#REF!</v>
      </c>
      <c r="Q52" s="71"/>
    </row>
    <row r="53" spans="1:17" s="36" customFormat="1" ht="75" hidden="1" customHeight="1">
      <c r="A53" s="104" t="s">
        <v>108</v>
      </c>
      <c r="B53" s="105" t="s">
        <v>38</v>
      </c>
      <c r="C53" s="106" t="s">
        <v>94</v>
      </c>
      <c r="D53" s="107">
        <v>2672.9635522746162</v>
      </c>
      <c r="E53" s="107">
        <v>235.2</v>
      </c>
      <c r="F53" s="107">
        <v>24.12</v>
      </c>
      <c r="G53" s="107">
        <v>64.08</v>
      </c>
      <c r="H53" s="107">
        <v>110.06</v>
      </c>
      <c r="I53" s="107">
        <v>16.579999999999998</v>
      </c>
      <c r="J53" s="107">
        <v>5.28</v>
      </c>
      <c r="K53" s="107">
        <v>0</v>
      </c>
      <c r="L53" s="107">
        <v>338.4</v>
      </c>
      <c r="M53" s="107">
        <v>29.4</v>
      </c>
      <c r="N53" s="108">
        <f t="shared" ref="N53:N56" si="6">SUM(D53:M53)</f>
        <v>3496.0835522746161</v>
      </c>
      <c r="O53" s="105"/>
      <c r="P53" s="109"/>
      <c r="Q53" s="39"/>
    </row>
    <row r="54" spans="1:17" s="72" customFormat="1" ht="37.5" hidden="1" customHeight="1">
      <c r="A54" s="110" t="s">
        <v>44</v>
      </c>
      <c r="B54" s="111"/>
      <c r="C54" s="111"/>
      <c r="D54" s="183" t="e">
        <f>D53*#REF!*'Отраслевой корр. коэффициент'!$O$23</f>
        <v>#REF!</v>
      </c>
      <c r="E54" s="183">
        <f>E53*'Отраслевой корр. коэффициент'!$O$23</f>
        <v>305.76</v>
      </c>
      <c r="F54" s="183">
        <f>F53*'Отраслевой корр. коэффициент'!$O$23</f>
        <v>31.356000000000002</v>
      </c>
      <c r="G54" s="183">
        <f>G53*'Отраслевой корр. коэффициент'!$O$23</f>
        <v>83.304000000000002</v>
      </c>
      <c r="H54" s="183">
        <f>H53*'Отраслевой корр. коэффициент'!$O$23</f>
        <v>143.078</v>
      </c>
      <c r="I54" s="183">
        <f>I53*'Отраслевой корр. коэффициент'!$O$23</f>
        <v>21.553999999999998</v>
      </c>
      <c r="J54" s="183">
        <f>J53*'Отраслевой корр. коэффициент'!$O$23</f>
        <v>6.8640000000000008</v>
      </c>
      <c r="K54" s="183">
        <f>K53*'Отраслевой корр. коэффициент'!$O$23</f>
        <v>0</v>
      </c>
      <c r="L54" s="183" t="e">
        <f>L53*#REF!*'Отраслевой корр. коэффициент'!$O$23</f>
        <v>#REF!</v>
      </c>
      <c r="M54" s="183">
        <f>M53*'Отраслевой корр. коэффициент'!$O$23</f>
        <v>38.22</v>
      </c>
      <c r="N54" s="112" t="e">
        <f t="shared" si="6"/>
        <v>#REF!</v>
      </c>
      <c r="O54" s="113">
        <v>3882</v>
      </c>
      <c r="P54" s="114" t="e">
        <f>N54*O54</f>
        <v>#REF!</v>
      </c>
      <c r="Q54" s="175" t="e">
        <f>(D54-D50)*O54</f>
        <v>#REF!</v>
      </c>
    </row>
    <row r="55" spans="1:17" s="72" customFormat="1" ht="37.5" hidden="1" customHeight="1">
      <c r="A55" s="110" t="s">
        <v>45</v>
      </c>
      <c r="B55" s="111"/>
      <c r="C55" s="111"/>
      <c r="D55" s="183" t="e">
        <f>D53*#REF!*'Отраслевой корр. коэффициент'!$O$24</f>
        <v>#REF!</v>
      </c>
      <c r="E55" s="183">
        <f>E53*'Отраслевой корр. коэффициент'!$O$24</f>
        <v>305.76</v>
      </c>
      <c r="F55" s="183">
        <f>F53*'Отраслевой корр. коэффициент'!$O$24</f>
        <v>31.356000000000002</v>
      </c>
      <c r="G55" s="183">
        <f>G53*'Отраслевой корр. коэффициент'!$O$24</f>
        <v>83.304000000000002</v>
      </c>
      <c r="H55" s="183">
        <f>H53*'Отраслевой корр. коэффициент'!$O$24</f>
        <v>143.078</v>
      </c>
      <c r="I55" s="183">
        <f>I53*'Отраслевой корр. коэффициент'!$O$24</f>
        <v>21.553999999999998</v>
      </c>
      <c r="J55" s="183">
        <f>J53*'Отраслевой корр. коэффициент'!$O$24</f>
        <v>6.8640000000000008</v>
      </c>
      <c r="K55" s="183">
        <f>K53*'Отраслевой корр. коэффициент'!$O$24</f>
        <v>0</v>
      </c>
      <c r="L55" s="183" t="e">
        <f>L53*#REF!*'Отраслевой корр. коэффициент'!$O$24</f>
        <v>#REF!</v>
      </c>
      <c r="M55" s="183">
        <f>M53*'Отраслевой корр. коэффициент'!$O$24</f>
        <v>38.22</v>
      </c>
      <c r="N55" s="112" t="e">
        <f t="shared" si="6"/>
        <v>#REF!</v>
      </c>
      <c r="O55" s="113">
        <v>7350</v>
      </c>
      <c r="P55" s="114" t="e">
        <f>N55*O55</f>
        <v>#REF!</v>
      </c>
      <c r="Q55" s="175" t="e">
        <f>(D55-D51)*O55</f>
        <v>#REF!</v>
      </c>
    </row>
    <row r="56" spans="1:17" s="72" customFormat="1" ht="37.5" hidden="1" customHeight="1">
      <c r="A56" s="110" t="s">
        <v>50</v>
      </c>
      <c r="B56" s="111"/>
      <c r="C56" s="111"/>
      <c r="D56" s="183" t="e">
        <f>D53*#REF!*'Отраслевой корр. коэффициент'!$O$25</f>
        <v>#REF!</v>
      </c>
      <c r="E56" s="183">
        <f>E53*'Отраслевой корр. коэффициент'!$O$25</f>
        <v>305.76</v>
      </c>
      <c r="F56" s="183">
        <f>F53*'Отраслевой корр. коэффициент'!$O$25</f>
        <v>31.356000000000002</v>
      </c>
      <c r="G56" s="183">
        <f>G53*'Отраслевой корр. коэффициент'!$O$25</f>
        <v>83.304000000000002</v>
      </c>
      <c r="H56" s="183">
        <f>H53*'Отраслевой корр. коэффициент'!$O$25</f>
        <v>143.078</v>
      </c>
      <c r="I56" s="183">
        <f>I53*'Отраслевой корр. коэффициент'!$O$25</f>
        <v>21.553999999999998</v>
      </c>
      <c r="J56" s="183">
        <f>J53*'Отраслевой корр. коэффициент'!$O$25</f>
        <v>6.8640000000000008</v>
      </c>
      <c r="K56" s="183">
        <f>K53*'Отраслевой корр. коэффициент'!$O$25</f>
        <v>0</v>
      </c>
      <c r="L56" s="183" t="e">
        <f>L53*#REF!*'Отраслевой корр. коэффициент'!$O$25</f>
        <v>#REF!</v>
      </c>
      <c r="M56" s="183">
        <f>M53*'Отраслевой корр. коэффициент'!$O$25</f>
        <v>38.22</v>
      </c>
      <c r="N56" s="112" t="e">
        <f t="shared" si="6"/>
        <v>#REF!</v>
      </c>
      <c r="O56" s="113">
        <v>10024</v>
      </c>
      <c r="P56" s="114" t="e">
        <f>N56*O56</f>
        <v>#REF!</v>
      </c>
      <c r="Q56" s="175" t="e">
        <f>(D56-D52)*O56</f>
        <v>#REF!</v>
      </c>
    </row>
    <row r="57" spans="1:17" s="36" customFormat="1" ht="156" customHeight="1">
      <c r="A57" s="59" t="s">
        <v>3</v>
      </c>
      <c r="B57" s="56" t="s">
        <v>39</v>
      </c>
      <c r="C57" s="63" t="s">
        <v>95</v>
      </c>
      <c r="D57" s="37">
        <v>117.67</v>
      </c>
      <c r="E57" s="37">
        <v>0</v>
      </c>
      <c r="F57" s="37">
        <v>103.94</v>
      </c>
      <c r="G57" s="37">
        <v>5.63</v>
      </c>
      <c r="H57" s="37">
        <v>0</v>
      </c>
      <c r="I57" s="37">
        <v>0</v>
      </c>
      <c r="J57" s="37">
        <v>7.66</v>
      </c>
      <c r="K57" s="37">
        <v>0</v>
      </c>
      <c r="L57" s="37">
        <v>0</v>
      </c>
      <c r="M57" s="37">
        <v>0</v>
      </c>
      <c r="N57" s="38">
        <f t="shared" si="0"/>
        <v>234.9</v>
      </c>
      <c r="O57" s="56"/>
      <c r="P57" s="57"/>
      <c r="Q57" s="39"/>
    </row>
    <row r="58" spans="1:17" s="72" customFormat="1" ht="36.75" customHeight="1">
      <c r="A58" s="69" t="s">
        <v>44</v>
      </c>
      <c r="B58" s="70"/>
      <c r="C58" s="70"/>
      <c r="D58" s="73" t="e">
        <f>D57*#REF!*'Отраслевой корр. коэффициент'!$O$26</f>
        <v>#REF!</v>
      </c>
      <c r="E58" s="73">
        <f>E57*'Отраслевой корр. коэффициент'!$O$26</f>
        <v>0</v>
      </c>
      <c r="F58" s="73">
        <f>F57*'Отраслевой корр. коэффициент'!$O$26</f>
        <v>103.94</v>
      </c>
      <c r="G58" s="73">
        <f>G57*'Отраслевой корр. коэффициент'!$O$26</f>
        <v>5.63</v>
      </c>
      <c r="H58" s="73">
        <f>H57*'Отраслевой корр. коэффициент'!$O$26</f>
        <v>0</v>
      </c>
      <c r="I58" s="73">
        <f>I57*'Отраслевой корр. коэффициент'!$O$26</f>
        <v>0</v>
      </c>
      <c r="J58" s="73">
        <f>J57*'Отраслевой корр. коэффициент'!$O$26</f>
        <v>7.66</v>
      </c>
      <c r="K58" s="73">
        <f>K57*'Отраслевой корр. коэффициент'!$O$26</f>
        <v>0</v>
      </c>
      <c r="L58" s="73" t="e">
        <f>L57*#REF!*'Отраслевой корр. коэффициент'!$O$26</f>
        <v>#REF!</v>
      </c>
      <c r="M58" s="73">
        <f>M57*'Отраслевой корр. коэффициент'!$O$26</f>
        <v>0</v>
      </c>
      <c r="N58" s="67" t="e">
        <f t="shared" si="0"/>
        <v>#REF!</v>
      </c>
      <c r="O58" s="66">
        <v>25550</v>
      </c>
      <c r="P58" s="76" t="e">
        <f>N58*O58</f>
        <v>#REF!</v>
      </c>
      <c r="Q58" s="71"/>
    </row>
    <row r="59" spans="1:17" ht="56.25">
      <c r="A59" s="60" t="s">
        <v>46</v>
      </c>
      <c r="B59" s="58" t="s">
        <v>48</v>
      </c>
      <c r="C59" s="63" t="s">
        <v>96</v>
      </c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58"/>
      <c r="P59" s="77"/>
    </row>
    <row r="60" spans="1:17" s="72" customFormat="1" ht="36.75" customHeight="1">
      <c r="A60" s="69" t="s">
        <v>45</v>
      </c>
      <c r="B60" s="70"/>
      <c r="C60" s="70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67">
        <f>SUM(D60:M60)</f>
        <v>0</v>
      </c>
      <c r="O60" s="66"/>
      <c r="P60" s="76"/>
      <c r="Q60" s="71"/>
    </row>
    <row r="61" spans="1:17" ht="56.25">
      <c r="A61" s="60" t="s">
        <v>47</v>
      </c>
      <c r="B61" s="58" t="s">
        <v>49</v>
      </c>
      <c r="C61" s="63" t="s">
        <v>96</v>
      </c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58"/>
      <c r="P61" s="77"/>
    </row>
    <row r="62" spans="1:17" s="72" customFormat="1" ht="36.75" customHeight="1">
      <c r="A62" s="69" t="s">
        <v>45</v>
      </c>
      <c r="B62" s="70"/>
      <c r="C62" s="70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67">
        <f>SUM(D62:M62)</f>
        <v>0</v>
      </c>
      <c r="O62" s="66"/>
      <c r="P62" s="76"/>
      <c r="Q62" s="71"/>
    </row>
    <row r="63" spans="1:17" s="72" customFormat="1" ht="36.75" customHeight="1">
      <c r="A63" s="69" t="s">
        <v>51</v>
      </c>
      <c r="B63" s="70"/>
      <c r="C63" s="70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67">
        <f>SUM(D63:M63)</f>
        <v>0</v>
      </c>
      <c r="O63" s="66"/>
      <c r="P63" s="76"/>
      <c r="Q63" s="71"/>
    </row>
    <row r="64" spans="1:17" s="31" customFormat="1" ht="56.25">
      <c r="A64" s="59" t="s">
        <v>40</v>
      </c>
      <c r="B64" s="58" t="s">
        <v>42</v>
      </c>
      <c r="C64" s="63" t="s">
        <v>97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>
        <f>SUM(D64:M64)</f>
        <v>0</v>
      </c>
      <c r="O64" s="58"/>
      <c r="P64" s="77"/>
    </row>
    <row r="65" spans="1:17" s="72" customFormat="1" ht="36.75" customHeight="1">
      <c r="A65" s="69" t="s">
        <v>44</v>
      </c>
      <c r="B65" s="70"/>
      <c r="C65" s="70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67">
        <f>SUM(D65:M65)</f>
        <v>0</v>
      </c>
      <c r="O65" s="66"/>
      <c r="P65" s="76"/>
      <c r="Q65" s="71"/>
    </row>
    <row r="66" spans="1:17" s="72" customFormat="1" ht="36.75" customHeight="1">
      <c r="A66" s="69" t="s">
        <v>51</v>
      </c>
      <c r="B66" s="70"/>
      <c r="C66" s="70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67">
        <f>SUM(D66:M66)</f>
        <v>0</v>
      </c>
      <c r="O66" s="66"/>
      <c r="P66" s="76"/>
      <c r="Q66" s="71"/>
    </row>
    <row r="67" spans="1:17" ht="56.25">
      <c r="A67" s="60" t="s">
        <v>41</v>
      </c>
      <c r="B67" s="58" t="s">
        <v>43</v>
      </c>
      <c r="C67" s="63" t="s">
        <v>97</v>
      </c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58"/>
      <c r="P67" s="77"/>
    </row>
    <row r="68" spans="1:17" s="72" customFormat="1" ht="36.75" customHeight="1">
      <c r="A68" s="69" t="s">
        <v>44</v>
      </c>
      <c r="B68" s="70"/>
      <c r="C68" s="70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67">
        <f>SUM(D68:M68)</f>
        <v>0</v>
      </c>
      <c r="O68" s="66"/>
      <c r="P68" s="76"/>
      <c r="Q68" s="71"/>
    </row>
    <row r="69" spans="1:17" s="72" customFormat="1" ht="36.75" customHeight="1">
      <c r="A69" s="69" t="s">
        <v>51</v>
      </c>
      <c r="B69" s="70"/>
      <c r="C69" s="70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67">
        <f>SUM(D69:M69)</f>
        <v>0</v>
      </c>
      <c r="O69" s="66"/>
      <c r="P69" s="76"/>
      <c r="Q69" s="71"/>
    </row>
    <row r="70" spans="1:17" ht="18.75">
      <c r="A70" s="55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</sheetData>
  <autoFilter ref="A14:T69">
    <filterColumn colId="1"/>
    <filterColumn colId="2"/>
    <filterColumn colId="14"/>
    <filterColumn colId="15"/>
  </autoFilter>
  <mergeCells count="21">
    <mergeCell ref="O10:O12"/>
    <mergeCell ref="P10:P12"/>
    <mergeCell ref="M11:M12"/>
    <mergeCell ref="B10:B12"/>
    <mergeCell ref="C10:C12"/>
    <mergeCell ref="G11:G12"/>
    <mergeCell ref="H11:H12"/>
    <mergeCell ref="I11:I12"/>
    <mergeCell ref="J11:J12"/>
    <mergeCell ref="K11:K12"/>
    <mergeCell ref="L11:L12"/>
    <mergeCell ref="J1:N1"/>
    <mergeCell ref="J2:N2"/>
    <mergeCell ref="A8:N8"/>
    <mergeCell ref="A10:A12"/>
    <mergeCell ref="D10:F10"/>
    <mergeCell ref="G10:M10"/>
    <mergeCell ref="N10:N12"/>
    <mergeCell ref="D11:D12"/>
    <mergeCell ref="E11:E12"/>
    <mergeCell ref="F11:F12"/>
  </mergeCells>
  <pageMargins left="0.35433070866141736" right="0.23622047244094491" top="0.31496062992125984" bottom="0.27559055118110237" header="0.31496062992125984" footer="0.31496062992125984"/>
  <pageSetup paperSize="9" scale="42" fitToHeight="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59"/>
  <sheetViews>
    <sheetView zoomScale="60" zoomScaleNormal="60" workbookViewId="0">
      <pane ySplit="13" topLeftCell="A14" activePane="bottomLeft" state="frozen"/>
      <selection pane="bottomLeft" activeCell="X15" sqref="X15"/>
    </sheetView>
  </sheetViews>
  <sheetFormatPr defaultColWidth="9.140625" defaultRowHeight="14.25"/>
  <cols>
    <col min="1" max="1" width="44.42578125" style="45" customWidth="1"/>
    <col min="2" max="2" width="12.140625" style="46" customWidth="1"/>
    <col min="3" max="3" width="36.5703125" style="46" customWidth="1"/>
    <col min="4" max="13" width="13.7109375" style="46" customWidth="1"/>
    <col min="14" max="14" width="20" style="46" customWidth="1"/>
    <col min="15" max="15" width="16.42578125" style="46" customWidth="1"/>
    <col min="16" max="16" width="17.140625" style="46" customWidth="1"/>
    <col min="17" max="17" width="16.85546875" style="46" customWidth="1"/>
    <col min="18" max="18" width="6" style="46" customWidth="1"/>
    <col min="19" max="19" width="5" style="46" customWidth="1"/>
    <col min="20" max="20" width="6.140625" style="46" customWidth="1"/>
    <col min="21" max="21" width="23.5703125" style="46" customWidth="1"/>
    <col min="22" max="23" width="13.7109375" style="46" bestFit="1" customWidth="1"/>
    <col min="24" max="24" width="18" style="46" customWidth="1"/>
    <col min="25" max="16384" width="9.140625" style="46"/>
  </cols>
  <sheetData>
    <row r="1" spans="1:24" s="31" customFormat="1" ht="18.75">
      <c r="A1" s="30"/>
      <c r="J1" s="195" t="s">
        <v>22</v>
      </c>
      <c r="K1" s="195"/>
      <c r="L1" s="195"/>
      <c r="M1" s="195"/>
      <c r="N1" s="195"/>
    </row>
    <row r="2" spans="1:24" s="31" customFormat="1" ht="18.75">
      <c r="A2" s="30"/>
      <c r="J2" s="196" t="s">
        <v>28</v>
      </c>
      <c r="K2" s="196"/>
      <c r="L2" s="196"/>
      <c r="M2" s="196"/>
      <c r="N2" s="196"/>
    </row>
    <row r="3" spans="1:24" s="31" customFormat="1" ht="18.75">
      <c r="A3" s="30"/>
      <c r="J3" s="32"/>
      <c r="K3" s="32"/>
      <c r="L3" s="32"/>
      <c r="M3" s="32"/>
      <c r="N3" s="32"/>
    </row>
    <row r="4" spans="1:24" s="31" customFormat="1" ht="18.75">
      <c r="A4" s="30"/>
      <c r="J4" s="33"/>
      <c r="K4" s="33"/>
      <c r="L4" s="33"/>
      <c r="M4" s="33"/>
      <c r="N4" s="119" t="s">
        <v>29</v>
      </c>
    </row>
    <row r="5" spans="1:24" s="31" customFormat="1" ht="18.75">
      <c r="A5" s="30"/>
      <c r="J5" s="32"/>
      <c r="K5" s="32"/>
      <c r="L5" s="32"/>
      <c r="M5" s="32"/>
      <c r="N5" s="32"/>
    </row>
    <row r="6" spans="1:24" s="31" customFormat="1" ht="18.75">
      <c r="A6" s="30"/>
      <c r="J6" s="32" t="s">
        <v>23</v>
      </c>
      <c r="K6" s="33"/>
      <c r="L6" s="33"/>
      <c r="M6" s="32" t="s">
        <v>24</v>
      </c>
      <c r="N6" s="32"/>
    </row>
    <row r="7" spans="1:24" s="31" customFormat="1" ht="18.75">
      <c r="A7" s="30"/>
      <c r="J7" s="32"/>
      <c r="K7" s="32"/>
      <c r="L7" s="32"/>
      <c r="M7" s="32"/>
      <c r="N7" s="32"/>
    </row>
    <row r="8" spans="1:24" s="31" customFormat="1" ht="45.6" customHeight="1">
      <c r="A8" s="197" t="s">
        <v>25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01"/>
      <c r="P8" s="120"/>
    </row>
    <row r="9" spans="1:24" s="31" customFormat="1" ht="24" customHeight="1">
      <c r="A9" s="30"/>
    </row>
    <row r="10" spans="1:24" s="30" customFormat="1" ht="64.900000000000006" customHeight="1">
      <c r="A10" s="200" t="s">
        <v>21</v>
      </c>
      <c r="B10" s="198" t="s">
        <v>30</v>
      </c>
      <c r="C10" s="198" t="s">
        <v>31</v>
      </c>
      <c r="D10" s="198" t="s">
        <v>20</v>
      </c>
      <c r="E10" s="198"/>
      <c r="F10" s="198"/>
      <c r="G10" s="198" t="s">
        <v>19</v>
      </c>
      <c r="H10" s="198"/>
      <c r="I10" s="198"/>
      <c r="J10" s="198"/>
      <c r="K10" s="198"/>
      <c r="L10" s="198"/>
      <c r="M10" s="198"/>
      <c r="N10" s="198" t="s">
        <v>18</v>
      </c>
      <c r="O10" s="198" t="s">
        <v>56</v>
      </c>
      <c r="P10" s="198" t="s">
        <v>57</v>
      </c>
      <c r="Q10" s="30" t="s">
        <v>102</v>
      </c>
      <c r="X10" s="30" t="s">
        <v>101</v>
      </c>
    </row>
    <row r="11" spans="1:24" s="31" customFormat="1" ht="15">
      <c r="A11" s="201"/>
      <c r="B11" s="198"/>
      <c r="C11" s="198"/>
      <c r="D11" s="199" t="s">
        <v>17</v>
      </c>
      <c r="E11" s="199" t="s">
        <v>16</v>
      </c>
      <c r="F11" s="198" t="s">
        <v>15</v>
      </c>
      <c r="G11" s="198" t="s">
        <v>14</v>
      </c>
      <c r="H11" s="198" t="s">
        <v>13</v>
      </c>
      <c r="I11" s="198" t="s">
        <v>12</v>
      </c>
      <c r="J11" s="198" t="s">
        <v>11</v>
      </c>
      <c r="K11" s="198" t="s">
        <v>10</v>
      </c>
      <c r="L11" s="199" t="s">
        <v>9</v>
      </c>
      <c r="M11" s="198" t="s">
        <v>8</v>
      </c>
      <c r="N11" s="198"/>
      <c r="O11" s="198"/>
      <c r="P11" s="198"/>
    </row>
    <row r="12" spans="1:24" s="31" customFormat="1" ht="21.75" customHeight="1">
      <c r="A12" s="202"/>
      <c r="B12" s="198"/>
      <c r="C12" s="198"/>
      <c r="D12" s="199"/>
      <c r="E12" s="199"/>
      <c r="F12" s="198"/>
      <c r="G12" s="198"/>
      <c r="H12" s="198"/>
      <c r="I12" s="198"/>
      <c r="J12" s="198"/>
      <c r="K12" s="198"/>
      <c r="L12" s="199"/>
      <c r="M12" s="198"/>
      <c r="N12" s="198"/>
      <c r="O12" s="198"/>
      <c r="P12" s="198"/>
    </row>
    <row r="13" spans="1:24" s="35" customFormat="1" ht="37.5">
      <c r="A13" s="121">
        <v>1</v>
      </c>
      <c r="B13" s="58"/>
      <c r="C13" s="58"/>
      <c r="D13" s="122">
        <v>2</v>
      </c>
      <c r="E13" s="122">
        <v>3</v>
      </c>
      <c r="F13" s="122">
        <v>4</v>
      </c>
      <c r="G13" s="122">
        <v>5</v>
      </c>
      <c r="H13" s="122">
        <v>6</v>
      </c>
      <c r="I13" s="122">
        <v>7</v>
      </c>
      <c r="J13" s="122">
        <v>8</v>
      </c>
      <c r="K13" s="122">
        <v>9</v>
      </c>
      <c r="L13" s="122">
        <v>10</v>
      </c>
      <c r="M13" s="122">
        <v>11</v>
      </c>
      <c r="N13" s="51" t="s">
        <v>26</v>
      </c>
      <c r="O13" s="58"/>
      <c r="P13" s="58"/>
    </row>
    <row r="14" spans="1:24" s="35" customFormat="1" ht="18.75">
      <c r="A14" s="52"/>
      <c r="B14" s="119"/>
      <c r="C14" s="119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58"/>
      <c r="P14" s="58"/>
    </row>
    <row r="15" spans="1:24" s="131" customFormat="1" ht="37.5">
      <c r="A15" s="123" t="s">
        <v>7</v>
      </c>
      <c r="B15" s="124" t="s">
        <v>32</v>
      </c>
      <c r="C15" s="125" t="s">
        <v>58</v>
      </c>
      <c r="D15" s="126">
        <v>1524.12</v>
      </c>
      <c r="E15" s="127">
        <v>332.46</v>
      </c>
      <c r="F15" s="127">
        <v>454.14</v>
      </c>
      <c r="G15" s="127">
        <v>653.57000000000005</v>
      </c>
      <c r="H15" s="127">
        <v>441.96</v>
      </c>
      <c r="I15" s="127">
        <v>0</v>
      </c>
      <c r="J15" s="127">
        <v>248.02</v>
      </c>
      <c r="K15" s="127">
        <v>139.1</v>
      </c>
      <c r="L15" s="127">
        <v>2489.14</v>
      </c>
      <c r="M15" s="127">
        <v>2187.67</v>
      </c>
      <c r="N15" s="128">
        <f t="shared" ref="N15:N44" si="0">SUM(D15:M15)</f>
        <v>8470.18</v>
      </c>
      <c r="O15" s="124"/>
      <c r="P15" s="129"/>
      <c r="Q15" s="130"/>
      <c r="V15" s="131">
        <f>D15/N15</f>
        <v>0.17993950541783055</v>
      </c>
      <c r="W15" s="131">
        <f>L15/N15</f>
        <v>0.29387096850362093</v>
      </c>
      <c r="X15" s="132">
        <f>Q16-P16</f>
        <v>126008619.39644694</v>
      </c>
    </row>
    <row r="16" spans="1:24" s="140" customFormat="1" ht="37.5" customHeight="1">
      <c r="A16" s="133" t="s">
        <v>44</v>
      </c>
      <c r="B16" s="134"/>
      <c r="C16" s="134"/>
      <c r="D16" s="135">
        <f>D15*'[1]Территориальный коэффициент'!$K$15*'[1]Отраслевой корр. коэффициент ст'!$O$6</f>
        <v>3445.7959274687573</v>
      </c>
      <c r="E16" s="135">
        <f>E15*'[1]Отраслевой корр. коэффициент ст'!$O$6</f>
        <v>332.46</v>
      </c>
      <c r="F16" s="135">
        <f>F15*'[1]Отраслевой корр. коэффициент ст'!$O$6</f>
        <v>454.14</v>
      </c>
      <c r="G16" s="135">
        <f>G15*'[1]Отраслевой корр. коэффициент ст'!$O$6</f>
        <v>653.57000000000005</v>
      </c>
      <c r="H16" s="135">
        <f>H15*'[1]Отраслевой корр. коэффициент ст'!$O$6</f>
        <v>441.96</v>
      </c>
      <c r="I16" s="135">
        <f>I15*'[1]Отраслевой корр. коэффициент ст'!$O$6</f>
        <v>0</v>
      </c>
      <c r="J16" s="135">
        <f>J15*'[1]Отраслевой корр. коэффициент ст'!$O$6</f>
        <v>248.02</v>
      </c>
      <c r="K16" s="135">
        <f>K15*'[1]Отраслевой корр. коэффициент ст'!$O$6</f>
        <v>139.1</v>
      </c>
      <c r="L16" s="135">
        <f>L15*'[1]Территориальный коэффициент'!$K$15*'[1]Отраслевой корр. коэффициент ст'!$O$6</f>
        <v>5627.5545724087224</v>
      </c>
      <c r="M16" s="135">
        <f>M15*'[1]Отраслевой корр. коэффициент ст'!$O$6</f>
        <v>2187.67</v>
      </c>
      <c r="N16" s="136">
        <f t="shared" si="0"/>
        <v>13530.270499877481</v>
      </c>
      <c r="O16" s="137">
        <v>11810</v>
      </c>
      <c r="P16" s="138">
        <f>N16*O16</f>
        <v>159792494.60355306</v>
      </c>
      <c r="Q16" s="139">
        <f>[1]КБК!Q4-[1]КБК!L4+[1]КБК!R4</f>
        <v>285801114</v>
      </c>
      <c r="V16" s="141">
        <f>X15*V15/(V15+W15)</f>
        <v>47854426.823707588</v>
      </c>
      <c r="W16" s="141">
        <f>X15*W15/(V15+W15)</f>
        <v>78154192.572739348</v>
      </c>
    </row>
    <row r="17" spans="1:26" s="131" customFormat="1" ht="37.5">
      <c r="A17" s="142" t="s">
        <v>100</v>
      </c>
      <c r="B17" s="143" t="s">
        <v>32</v>
      </c>
      <c r="C17" s="144" t="s">
        <v>58</v>
      </c>
      <c r="D17" s="145">
        <f>D15+V18</f>
        <v>2470.0415205590893</v>
      </c>
      <c r="E17" s="146">
        <v>332.46</v>
      </c>
      <c r="F17" s="146">
        <v>454.14</v>
      </c>
      <c r="G17" s="146">
        <v>653.57000000000005</v>
      </c>
      <c r="H17" s="146">
        <v>441.96</v>
      </c>
      <c r="I17" s="146">
        <v>0</v>
      </c>
      <c r="J17" s="146">
        <v>248.02</v>
      </c>
      <c r="K17" s="146">
        <v>139.1</v>
      </c>
      <c r="L17" s="145">
        <f>L15+W18</f>
        <v>2489.14</v>
      </c>
      <c r="M17" s="146">
        <v>2187.67</v>
      </c>
      <c r="N17" s="147">
        <f t="shared" si="0"/>
        <v>9416.1015205590902</v>
      </c>
      <c r="O17" s="143"/>
      <c r="P17" s="148"/>
      <c r="Q17" s="149">
        <v>25256629.595802002</v>
      </c>
      <c r="U17" s="150" t="s">
        <v>98</v>
      </c>
      <c r="V17" s="151">
        <v>2138.5799827097376</v>
      </c>
      <c r="W17" s="151">
        <v>0</v>
      </c>
    </row>
    <row r="18" spans="1:26" s="140" customFormat="1" ht="37.5" customHeight="1">
      <c r="A18" s="152" t="s">
        <v>44</v>
      </c>
      <c r="B18" s="153"/>
      <c r="C18" s="153"/>
      <c r="D18" s="154">
        <f>D17*'[1]Территориальный коэффициент'!$K$15*'[1]Отраслевой корр. коэффициент ст'!$O$6</f>
        <v>5584.3759101784945</v>
      </c>
      <c r="E18" s="154">
        <f>E17*'[1]Отраслевой корр. коэффициент ст'!$O$6</f>
        <v>332.46</v>
      </c>
      <c r="F18" s="154">
        <f>F17*'[1]Отраслевой корр. коэффициент ст'!$O$6</f>
        <v>454.14</v>
      </c>
      <c r="G18" s="154">
        <f>G17*'[1]Отраслевой корр. коэффициент ст'!$O$6</f>
        <v>653.57000000000005</v>
      </c>
      <c r="H18" s="154">
        <f>H17*'[1]Отраслевой корр. коэффициент ст'!$O$6</f>
        <v>441.96</v>
      </c>
      <c r="I18" s="154">
        <f>I17*'[1]Отраслевой корр. коэффициент ст'!$O$6</f>
        <v>0</v>
      </c>
      <c r="J18" s="154">
        <f>J17*'[1]Отраслевой корр. коэффициент ст'!$O$6</f>
        <v>248.02</v>
      </c>
      <c r="K18" s="154">
        <f>K17*'[1]Отраслевой корр. коэффициент ст'!$O$6</f>
        <v>139.1</v>
      </c>
      <c r="L18" s="154">
        <f>L17*'[1]Территориальный коэффициент'!$K$15*'[1]Отраслевой корр. коэффициент ст'!$O$6</f>
        <v>5627.5545724087224</v>
      </c>
      <c r="M18" s="154">
        <f>M17*'[1]Отраслевой корр. коэффициент ст'!$O$6</f>
        <v>2187.67</v>
      </c>
      <c r="N18" s="155">
        <f t="shared" si="0"/>
        <v>15668.850482587217</v>
      </c>
      <c r="O18" s="156">
        <v>11810</v>
      </c>
      <c r="P18" s="157">
        <f>N18*O18</f>
        <v>185049124.19935504</v>
      </c>
      <c r="Q18" s="158">
        <f>P16+Q17</f>
        <v>185049124.19935507</v>
      </c>
      <c r="U18" s="150" t="s">
        <v>99</v>
      </c>
      <c r="V18" s="141">
        <f>V17/('[1]Территориальный коэффициент'!$K$15*'[1]Отраслевой корр. коэффициент ст'!$O$6)</f>
        <v>945.92152055908957</v>
      </c>
      <c r="W18" s="141">
        <f>W17/('[1]Территориальный коэффициент'!$K$15*'[1]Отраслевой корр. коэффициент ст'!$O$6)</f>
        <v>0</v>
      </c>
    </row>
    <row r="19" spans="1:26" s="131" customFormat="1" ht="96.75" customHeight="1">
      <c r="A19" s="123" t="s">
        <v>6</v>
      </c>
      <c r="B19" s="129" t="s">
        <v>33</v>
      </c>
      <c r="C19" s="125" t="s">
        <v>94</v>
      </c>
      <c r="D19" s="126">
        <v>414.64</v>
      </c>
      <c r="E19" s="127">
        <v>204.6</v>
      </c>
      <c r="F19" s="127">
        <v>41.6</v>
      </c>
      <c r="G19" s="127">
        <v>71.099999999999994</v>
      </c>
      <c r="H19" s="127">
        <v>51.5</v>
      </c>
      <c r="I19" s="127">
        <v>0</v>
      </c>
      <c r="J19" s="127">
        <v>13.8</v>
      </c>
      <c r="K19" s="127">
        <v>0</v>
      </c>
      <c r="L19" s="127">
        <v>0</v>
      </c>
      <c r="M19" s="127">
        <v>63.6</v>
      </c>
      <c r="N19" s="128">
        <f t="shared" si="0"/>
        <v>860.84</v>
      </c>
      <c r="O19" s="129"/>
      <c r="P19" s="129"/>
      <c r="Q19" s="130"/>
      <c r="R19" s="150"/>
      <c r="S19" s="159"/>
    </row>
    <row r="20" spans="1:26" s="140" customFormat="1" ht="37.5" customHeight="1">
      <c r="A20" s="133" t="s">
        <v>44</v>
      </c>
      <c r="B20" s="134">
        <v>1</v>
      </c>
      <c r="C20" s="134"/>
      <c r="D20" s="135">
        <f>D19*'[1]Территориальный коэффициент'!$K$15*'[1]Отраслевой корр. коэффициент ст'!$O$7</f>
        <v>937.43591276647874</v>
      </c>
      <c r="E20" s="135">
        <f>E19*'[1]Отраслевой корр. коэффициент ст'!$O$7</f>
        <v>204.6</v>
      </c>
      <c r="F20" s="135">
        <f>F19*'[1]Отраслевой корр. коэффициент ст'!$O$7</f>
        <v>41.6</v>
      </c>
      <c r="G20" s="135">
        <f>G19*'[1]Отраслевой корр. коэффициент ст'!$O$7</f>
        <v>71.099999999999994</v>
      </c>
      <c r="H20" s="135">
        <f>H19*'[1]Отраслевой корр. коэффициент ст'!$O$7</f>
        <v>51.5</v>
      </c>
      <c r="I20" s="135">
        <f>I19*'[1]Отраслевой корр. коэффициент ст'!$O$7</f>
        <v>0</v>
      </c>
      <c r="J20" s="135">
        <f>J19*'[1]Отраслевой корр. коэффициент ст'!$O$7</f>
        <v>13.8</v>
      </c>
      <c r="K20" s="135">
        <f>K19*'[1]Отраслевой корр. коэффициент ст'!$O$7</f>
        <v>0</v>
      </c>
      <c r="L20" s="135">
        <f>L19*'[1]Территориальный коэффициент'!$K$15*'[1]Отраслевой корр. коэффициент ст'!$O$7</f>
        <v>0</v>
      </c>
      <c r="M20" s="135">
        <f>M19*'[1]Отраслевой корр. коэффициент ст'!$O$7</f>
        <v>63.6</v>
      </c>
      <c r="N20" s="136">
        <f t="shared" si="0"/>
        <v>1383.6359127664784</v>
      </c>
      <c r="O20" s="160">
        <v>4605</v>
      </c>
      <c r="P20" s="138">
        <f>N20*O20</f>
        <v>6371643.3782896334</v>
      </c>
      <c r="Q20" s="139"/>
      <c r="X20" s="161"/>
    </row>
    <row r="21" spans="1:26" s="131" customFormat="1" ht="112.5">
      <c r="A21" s="142" t="s">
        <v>103</v>
      </c>
      <c r="B21" s="143" t="s">
        <v>32</v>
      </c>
      <c r="C21" s="144" t="s">
        <v>58</v>
      </c>
      <c r="D21" s="145">
        <f>D19+V22</f>
        <v>1053.5338472577441</v>
      </c>
      <c r="E21" s="146">
        <v>204.6</v>
      </c>
      <c r="F21" s="146">
        <v>41.6</v>
      </c>
      <c r="G21" s="146">
        <v>71.099999999999994</v>
      </c>
      <c r="H21" s="146">
        <v>51.5</v>
      </c>
      <c r="I21" s="146">
        <v>0</v>
      </c>
      <c r="J21" s="146">
        <v>13.8</v>
      </c>
      <c r="K21" s="146">
        <v>0</v>
      </c>
      <c r="L21" s="145">
        <v>0</v>
      </c>
      <c r="M21" s="146">
        <v>63.6</v>
      </c>
      <c r="N21" s="147">
        <f t="shared" si="0"/>
        <v>1499.7338472577437</v>
      </c>
      <c r="O21" s="143"/>
      <c r="P21" s="148"/>
      <c r="Q21" s="149">
        <v>6651639.9299999997</v>
      </c>
      <c r="U21" s="150" t="s">
        <v>98</v>
      </c>
      <c r="V21" s="151">
        <v>1444.4386380111675</v>
      </c>
      <c r="W21" s="151">
        <v>0</v>
      </c>
    </row>
    <row r="22" spans="1:26" s="140" customFormat="1" ht="37.5" customHeight="1">
      <c r="A22" s="152" t="s">
        <v>44</v>
      </c>
      <c r="B22" s="153"/>
      <c r="C22" s="153"/>
      <c r="D22" s="154">
        <f>D21*'[1]Территориальный коэффициент'!$K$15*'[1]Отраслевой корр. коэффициент ст'!$O$6</f>
        <v>2381.8745507776466</v>
      </c>
      <c r="E22" s="154">
        <f>E21*'[1]Отраслевой корр. коэффициент ст'!$O$6</f>
        <v>204.6</v>
      </c>
      <c r="F22" s="154">
        <f>F21*'[1]Отраслевой корр. коэффициент ст'!$O$6</f>
        <v>41.6</v>
      </c>
      <c r="G22" s="154">
        <f>G21*'[1]Отраслевой корр. коэффициент ст'!$O$6</f>
        <v>71.099999999999994</v>
      </c>
      <c r="H22" s="154">
        <f>H21*'[1]Отраслевой корр. коэффициент ст'!$O$6</f>
        <v>51.5</v>
      </c>
      <c r="I22" s="154">
        <f>I21*'[1]Отраслевой корр. коэффициент ст'!$O$6</f>
        <v>0</v>
      </c>
      <c r="J22" s="154">
        <f>J21*'[1]Отраслевой корр. коэффициент ст'!$O$6</f>
        <v>13.8</v>
      </c>
      <c r="K22" s="154">
        <f>K21*'[1]Отраслевой корр. коэффициент ст'!$O$6</f>
        <v>0</v>
      </c>
      <c r="L22" s="154">
        <f>L21*'[1]Территориальный коэффициент'!$K$15*'[1]Отраслевой корр. коэффициент ст'!$O$6</f>
        <v>0</v>
      </c>
      <c r="M22" s="154">
        <f>M21*'[1]Отраслевой корр. коэффициент ст'!$O$6</f>
        <v>63.6</v>
      </c>
      <c r="N22" s="155">
        <f t="shared" si="0"/>
        <v>2828.0745507776464</v>
      </c>
      <c r="O22" s="156">
        <v>4605</v>
      </c>
      <c r="P22" s="157">
        <f>N22*O22</f>
        <v>13023283.306331063</v>
      </c>
      <c r="Q22" s="158">
        <f>P20+Q21</f>
        <v>13023283.308289632</v>
      </c>
      <c r="U22" s="150" t="s">
        <v>99</v>
      </c>
      <c r="V22" s="141">
        <f>V21/('[1]Территориальный коэффициент'!$K$15*'[1]Отраслевой корр. коэффициент ст'!$O$6)</f>
        <v>638.89384725774403</v>
      </c>
      <c r="W22" s="141">
        <f>W21/('[1]Территориальный коэффициент'!$K$15*'[1]Отраслевой корр. коэффициент ст'!$O$6)</f>
        <v>0</v>
      </c>
    </row>
    <row r="23" spans="1:26" s="131" customFormat="1" ht="105.75" customHeight="1">
      <c r="A23" s="123" t="s">
        <v>0</v>
      </c>
      <c r="B23" s="129" t="s">
        <v>34</v>
      </c>
      <c r="C23" s="125" t="s">
        <v>94</v>
      </c>
      <c r="D23" s="126">
        <v>1087.3800000000001</v>
      </c>
      <c r="E23" s="127">
        <v>521.20000000000005</v>
      </c>
      <c r="F23" s="127">
        <v>67</v>
      </c>
      <c r="G23" s="127">
        <v>187.9</v>
      </c>
      <c r="H23" s="127">
        <v>201.1</v>
      </c>
      <c r="I23" s="127">
        <v>0</v>
      </c>
      <c r="J23" s="127">
        <v>35.200000000000003</v>
      </c>
      <c r="K23" s="127">
        <v>0</v>
      </c>
      <c r="L23" s="127">
        <v>0</v>
      </c>
      <c r="M23" s="127">
        <v>164.2</v>
      </c>
      <c r="N23" s="128">
        <f t="shared" si="0"/>
        <v>2263.98</v>
      </c>
      <c r="O23" s="129"/>
      <c r="P23" s="129"/>
      <c r="Q23" s="159"/>
      <c r="R23" s="162"/>
      <c r="S23" s="163"/>
      <c r="V23" s="150"/>
      <c r="W23" s="150"/>
      <c r="X23" s="150"/>
    </row>
    <row r="24" spans="1:26" s="140" customFormat="1" ht="36.75" customHeight="1">
      <c r="A24" s="133" t="s">
        <v>44</v>
      </c>
      <c r="B24" s="134">
        <v>2</v>
      </c>
      <c r="C24" s="134"/>
      <c r="D24" s="135">
        <f>D23*'[1]Территориальный коэффициент'!$K$15*'[1]Отраслевой корр. коэффициент ст'!$O$8</f>
        <v>2458.3953859348198</v>
      </c>
      <c r="E24" s="135">
        <f>E23*'[1]Отраслевой корр. коэффициент ст'!$O$8</f>
        <v>521.20000000000005</v>
      </c>
      <c r="F24" s="135">
        <f>F23*'[1]Отраслевой корр. коэффициент ст'!$O$8</f>
        <v>67</v>
      </c>
      <c r="G24" s="135">
        <f>G23*'[1]Отраслевой корр. коэффициент ст'!$O$8</f>
        <v>187.9</v>
      </c>
      <c r="H24" s="135">
        <f>H23*'[1]Отраслевой корр. коэффициент ст'!$O$8</f>
        <v>201.1</v>
      </c>
      <c r="I24" s="135">
        <f>I23*'[1]Отраслевой корр. коэффициент ст'!$O$8</f>
        <v>0</v>
      </c>
      <c r="J24" s="135">
        <f>J23*'[1]Отраслевой корр. коэффициент ст'!$O$8</f>
        <v>35.200000000000003</v>
      </c>
      <c r="K24" s="135">
        <f>K23*'[1]Отраслевой корр. коэффициент ст'!$O$8</f>
        <v>0</v>
      </c>
      <c r="L24" s="135">
        <f>L23*'[1]Территориальный коэффициент'!$K$15*'[1]Отраслевой корр. коэффициент ст'!$O$8</f>
        <v>0</v>
      </c>
      <c r="M24" s="135">
        <f>M23*'[1]Отраслевой корр. коэффициент ст'!$O$8</f>
        <v>164.2</v>
      </c>
      <c r="N24" s="136">
        <f t="shared" si="0"/>
        <v>3634.9953859348198</v>
      </c>
      <c r="O24" s="137">
        <v>1650</v>
      </c>
      <c r="P24" s="138">
        <f>N24*O24</f>
        <v>5997742.386792453</v>
      </c>
      <c r="Q24" s="164"/>
      <c r="U24" s="163"/>
      <c r="V24" s="165"/>
      <c r="X24" s="141"/>
      <c r="Z24" s="141"/>
    </row>
    <row r="25" spans="1:26" s="131" customFormat="1" ht="112.5">
      <c r="A25" s="142" t="s">
        <v>104</v>
      </c>
      <c r="B25" s="143" t="s">
        <v>32</v>
      </c>
      <c r="C25" s="144" t="s">
        <v>58</v>
      </c>
      <c r="D25" s="145">
        <f>D23+V26</f>
        <v>4438.3369343581217</v>
      </c>
      <c r="E25" s="146">
        <v>521.20000000000005</v>
      </c>
      <c r="F25" s="146">
        <v>67</v>
      </c>
      <c r="G25" s="146">
        <v>187.9</v>
      </c>
      <c r="H25" s="146">
        <v>201.1</v>
      </c>
      <c r="I25" s="146">
        <v>0</v>
      </c>
      <c r="J25" s="146">
        <v>35.200000000000003</v>
      </c>
      <c r="K25" s="146">
        <v>0</v>
      </c>
      <c r="L25" s="145">
        <v>0</v>
      </c>
      <c r="M25" s="146">
        <v>164.2</v>
      </c>
      <c r="N25" s="147">
        <f t="shared" si="0"/>
        <v>5614.9369343581211</v>
      </c>
      <c r="O25" s="143"/>
      <c r="P25" s="148"/>
      <c r="Q25" s="166">
        <v>12500379.038351161</v>
      </c>
      <c r="U25" s="150" t="s">
        <v>98</v>
      </c>
      <c r="V25" s="151">
        <v>7575.9872959704007</v>
      </c>
      <c r="W25" s="151">
        <v>0</v>
      </c>
    </row>
    <row r="26" spans="1:26" s="140" customFormat="1" ht="37.5" customHeight="1">
      <c r="A26" s="152" t="s">
        <v>44</v>
      </c>
      <c r="B26" s="153"/>
      <c r="C26" s="153"/>
      <c r="D26" s="154">
        <f>D25*'[1]Территориальный коэффициент'!$K$15*'[1]Отраслевой корр. коэффициент ст'!$O$8</f>
        <v>10034.382681905221</v>
      </c>
      <c r="E26" s="154">
        <f>E25*'[1]Отраслевой корр. коэффициент ст'!$O$8</f>
        <v>521.20000000000005</v>
      </c>
      <c r="F26" s="154">
        <f>F25*'[1]Отраслевой корр. коэффициент ст'!$O$8</f>
        <v>67</v>
      </c>
      <c r="G26" s="154">
        <f>G25*'[1]Отраслевой корр. коэффициент ст'!$O$8</f>
        <v>187.9</v>
      </c>
      <c r="H26" s="154">
        <f>H25*'[1]Отраслевой корр. коэффициент ст'!$O$8</f>
        <v>201.1</v>
      </c>
      <c r="I26" s="154">
        <f>I25*'[1]Отраслевой корр. коэффициент ст'!$O$8</f>
        <v>0</v>
      </c>
      <c r="J26" s="154">
        <f>J25*'[1]Отраслевой корр. коэффициент ст'!$O$8</f>
        <v>35.200000000000003</v>
      </c>
      <c r="K26" s="154">
        <f>K25*'[1]Отраслевой корр. коэффициент ст'!$O$8</f>
        <v>0</v>
      </c>
      <c r="L26" s="154">
        <f>L25*'[1]Отраслевой корр. коэффициент ст'!$O$8</f>
        <v>0</v>
      </c>
      <c r="M26" s="154">
        <f>M25*'[1]Отраслевой корр. коэффициент ст'!$O$8</f>
        <v>164.2</v>
      </c>
      <c r="N26" s="155">
        <f t="shared" si="0"/>
        <v>11210.982681905223</v>
      </c>
      <c r="O26" s="156">
        <v>1650</v>
      </c>
      <c r="P26" s="157">
        <f>N26*O26</f>
        <v>18498121.425143618</v>
      </c>
      <c r="Q26" s="158">
        <f>P24+Q25</f>
        <v>18498121.425143614</v>
      </c>
      <c r="U26" s="150" t="s">
        <v>99</v>
      </c>
      <c r="V26" s="141">
        <f>V25/('[1]Территориальный коэффициент'!$K$15*'[1]Отраслевой корр. коэффициент ст'!$O$8)</f>
        <v>3350.9569343581215</v>
      </c>
      <c r="W26" s="141">
        <f>W25/('[1]Территориальный коэффициент'!$K$15*'[1]Отраслевой корр. коэффициент ст'!$O$6)</f>
        <v>0</v>
      </c>
    </row>
    <row r="27" spans="1:26" s="131" customFormat="1" ht="93.75" customHeight="1">
      <c r="A27" s="123" t="s">
        <v>4</v>
      </c>
      <c r="B27" s="129" t="s">
        <v>35</v>
      </c>
      <c r="C27" s="125" t="s">
        <v>94</v>
      </c>
      <c r="D27" s="126">
        <v>754.81</v>
      </c>
      <c r="E27" s="127">
        <v>90.3</v>
      </c>
      <c r="F27" s="127">
        <v>0</v>
      </c>
      <c r="G27" s="127">
        <v>113.2</v>
      </c>
      <c r="H27" s="127">
        <v>146.9</v>
      </c>
      <c r="I27" s="127">
        <v>77.7</v>
      </c>
      <c r="J27" s="127">
        <v>11.1</v>
      </c>
      <c r="K27" s="127">
        <v>33.299999999999997</v>
      </c>
      <c r="L27" s="127">
        <v>228.63</v>
      </c>
      <c r="M27" s="127">
        <v>84.4</v>
      </c>
      <c r="N27" s="128">
        <f t="shared" si="0"/>
        <v>1540.3400000000001</v>
      </c>
      <c r="O27" s="129"/>
      <c r="P27" s="129"/>
      <c r="Q27" s="167"/>
      <c r="R27" s="162"/>
      <c r="S27" s="140"/>
      <c r="T27" s="140"/>
      <c r="U27" s="168"/>
      <c r="V27" s="165"/>
      <c r="W27" s="140"/>
      <c r="X27" s="169"/>
      <c r="Z27" s="151"/>
    </row>
    <row r="28" spans="1:26" s="162" customFormat="1" ht="37.5" customHeight="1">
      <c r="A28" s="170" t="s">
        <v>44</v>
      </c>
      <c r="B28" s="171">
        <v>3</v>
      </c>
      <c r="C28" s="171"/>
      <c r="D28" s="135">
        <f>D27*'[1]Территориальный коэффициент'!$K$15*'[1]Отраслевой корр. коэффициент ст'!$O$10</f>
        <v>1706.5068524871353</v>
      </c>
      <c r="E28" s="135">
        <f>E27*'[1]Отраслевой корр. коэффициент ст'!$O$10</f>
        <v>90.3</v>
      </c>
      <c r="F28" s="135">
        <f>F27*'[1]Отраслевой корр. коэффициент ст'!$O$10</f>
        <v>0</v>
      </c>
      <c r="G28" s="135">
        <f>G27*'[1]Отраслевой корр. коэффициент ст'!$O$10</f>
        <v>113.2</v>
      </c>
      <c r="H28" s="135">
        <f>H27*'[1]Отраслевой корр. коэффициент ст'!$O$10</f>
        <v>146.9</v>
      </c>
      <c r="I28" s="135">
        <f>I27*'[1]Отраслевой корр. коэффициент ст'!$O$10</f>
        <v>77.7</v>
      </c>
      <c r="J28" s="135">
        <f>J27*'[1]Отраслевой корр. коэффициент ст'!$O$10</f>
        <v>11.1</v>
      </c>
      <c r="K28" s="135">
        <f>K27*'[1]Отраслевой корр. коэффициент ст'!$O$10</f>
        <v>33.299999999999997</v>
      </c>
      <c r="L28" s="135">
        <f>L27*'[1]Территориальный коэффициент'!$K$15*'[1]Отраслевой корр. коэффициент ст'!$O$10</f>
        <v>516.89651923548149</v>
      </c>
      <c r="M28" s="135">
        <f>M27*'[1]Отраслевой корр. коэффициент ст'!$O$10</f>
        <v>84.4</v>
      </c>
      <c r="N28" s="172">
        <f t="shared" si="0"/>
        <v>2780.3033717226167</v>
      </c>
      <c r="O28" s="173">
        <v>1980</v>
      </c>
      <c r="P28" s="138">
        <f>N28*O28</f>
        <v>5505000.676010781</v>
      </c>
      <c r="Q28" s="164"/>
      <c r="S28" s="140"/>
      <c r="T28" s="140"/>
      <c r="U28" s="163"/>
      <c r="V28" s="165"/>
      <c r="W28" s="140"/>
      <c r="X28" s="169"/>
      <c r="Z28" s="151"/>
    </row>
    <row r="29" spans="1:26" s="131" customFormat="1" ht="112.5">
      <c r="A29" s="142" t="s">
        <v>105</v>
      </c>
      <c r="B29" s="143" t="s">
        <v>32</v>
      </c>
      <c r="C29" s="144" t="s">
        <v>58</v>
      </c>
      <c r="D29" s="145">
        <f>D27+V30</f>
        <v>2383.0678882598513</v>
      </c>
      <c r="E29" s="146">
        <v>90.3</v>
      </c>
      <c r="F29" s="146">
        <v>0</v>
      </c>
      <c r="G29" s="146">
        <v>113.2</v>
      </c>
      <c r="H29" s="146">
        <v>146.9</v>
      </c>
      <c r="I29" s="146">
        <v>77.7</v>
      </c>
      <c r="J29" s="146">
        <v>11.1</v>
      </c>
      <c r="K29" s="146">
        <v>33.299999999999997</v>
      </c>
      <c r="L29" s="145">
        <v>228.63</v>
      </c>
      <c r="M29" s="146">
        <v>84.4</v>
      </c>
      <c r="N29" s="147">
        <f t="shared" si="0"/>
        <v>3168.5978882598515</v>
      </c>
      <c r="O29" s="143"/>
      <c r="P29" s="148"/>
      <c r="Q29" s="166">
        <v>7288845.9651895231</v>
      </c>
      <c r="U29" s="150" t="s">
        <v>98</v>
      </c>
      <c r="V29" s="151">
        <v>3681.2353359543044</v>
      </c>
      <c r="W29" s="151">
        <v>0</v>
      </c>
    </row>
    <row r="30" spans="1:26" s="140" customFormat="1" ht="37.5" customHeight="1">
      <c r="A30" s="152" t="s">
        <v>44</v>
      </c>
      <c r="B30" s="153"/>
      <c r="C30" s="153"/>
      <c r="D30" s="154">
        <f>D29*'[1]Территориальный коэффициент'!$K$15*'[1]Отраслевой корр. коэффициент ст'!$O$10</f>
        <v>5387.7421884414398</v>
      </c>
      <c r="E30" s="154">
        <f>E29*'[1]Отраслевой корр. коэффициент ст'!$O$10</f>
        <v>90.3</v>
      </c>
      <c r="F30" s="154">
        <f>F29*'[1]Отраслевой корр. коэффициент ст'!$O$10</f>
        <v>0</v>
      </c>
      <c r="G30" s="154">
        <f>G29*'[1]Отраслевой корр. коэффициент ст'!$O$10</f>
        <v>113.2</v>
      </c>
      <c r="H30" s="154">
        <f>H29*'[1]Отраслевой корр. коэффициент ст'!$O$10</f>
        <v>146.9</v>
      </c>
      <c r="I30" s="154">
        <f>I29*'[1]Отраслевой корр. коэффициент ст'!$O$10</f>
        <v>77.7</v>
      </c>
      <c r="J30" s="154">
        <f>J29*'[1]Отраслевой корр. коэффициент ст'!$O$10</f>
        <v>11.1</v>
      </c>
      <c r="K30" s="154">
        <f>K29*'[1]Отраслевой корр. коэффициент ст'!$O$10</f>
        <v>33.299999999999997</v>
      </c>
      <c r="L30" s="154">
        <f>L29*'[1]Территориальный коэффициент'!$K$15*'[1]Отраслевой корр. коэффициент ст'!$O$10</f>
        <v>516.89651923548149</v>
      </c>
      <c r="M30" s="154">
        <f>M29*'[1]Отраслевой корр. коэффициент ст'!$O$10</f>
        <v>84.4</v>
      </c>
      <c r="N30" s="155">
        <f t="shared" si="0"/>
        <v>6461.5387076769211</v>
      </c>
      <c r="O30" s="156">
        <v>1980</v>
      </c>
      <c r="P30" s="157">
        <f>N30*O30</f>
        <v>12793846.641200304</v>
      </c>
      <c r="Q30" s="158">
        <f>P28+Q29</f>
        <v>12793846.641200304</v>
      </c>
      <c r="U30" s="150" t="s">
        <v>99</v>
      </c>
      <c r="V30" s="141">
        <f>V29/('[1]Территориальный коэффициент'!$K$15*'[1]Отраслевой корр. коэффициент ст'!$O$10)</f>
        <v>1628.2578882598511</v>
      </c>
      <c r="W30" s="141">
        <f>W29/('[1]Территориальный коэффициент'!$K$15*'[1]Отраслевой корр. коэффициент ст'!$O$6)</f>
        <v>0</v>
      </c>
    </row>
    <row r="31" spans="1:26" s="131" customFormat="1" ht="92.25" customHeight="1">
      <c r="A31" s="123" t="s">
        <v>2</v>
      </c>
      <c r="B31" s="124" t="s">
        <v>36</v>
      </c>
      <c r="C31" s="125" t="s">
        <v>94</v>
      </c>
      <c r="D31" s="126">
        <v>1058.03</v>
      </c>
      <c r="E31" s="127">
        <v>198</v>
      </c>
      <c r="F31" s="127">
        <v>21.33</v>
      </c>
      <c r="G31" s="127">
        <v>56.67</v>
      </c>
      <c r="H31" s="127">
        <v>97.33</v>
      </c>
      <c r="I31" s="127">
        <v>14.67</v>
      </c>
      <c r="J31" s="127">
        <v>4.67</v>
      </c>
      <c r="K31" s="127">
        <v>0</v>
      </c>
      <c r="L31" s="127">
        <v>321.01</v>
      </c>
      <c r="M31" s="127">
        <v>26.67</v>
      </c>
      <c r="N31" s="128">
        <f t="shared" si="0"/>
        <v>1798.38</v>
      </c>
      <c r="O31" s="124"/>
      <c r="P31" s="129"/>
    </row>
    <row r="32" spans="1:26" s="140" customFormat="1" ht="36.75" customHeight="1">
      <c r="A32" s="133" t="s">
        <v>44</v>
      </c>
      <c r="B32" s="134">
        <v>4</v>
      </c>
      <c r="C32" s="134"/>
      <c r="D32" s="135">
        <f>D31*'[1]Территориальный коэффициент'!$K$15*'[1]Отраслевой корр. коэффициент ст'!$O$12</f>
        <v>2392.0396459201174</v>
      </c>
      <c r="E32" s="135">
        <f>E31*'[1]Отраслевой корр. коэффициент ст'!$O$12</f>
        <v>198</v>
      </c>
      <c r="F32" s="135">
        <f>F31*'[1]Отраслевой корр. коэффициент ст'!$O$12</f>
        <v>21.33</v>
      </c>
      <c r="G32" s="135">
        <f>G31*'[1]Отраслевой корр. коэффициент ст'!$O$12</f>
        <v>56.67</v>
      </c>
      <c r="H32" s="135">
        <f>H31*'[1]Отраслевой корр. коэффициент ст'!$O$12</f>
        <v>97.33</v>
      </c>
      <c r="I32" s="135">
        <f>I31*'[1]Отраслевой корр. коэффициент ст'!$O$12</f>
        <v>14.67</v>
      </c>
      <c r="J32" s="135">
        <f>J31*'[1]Отраслевой корр. коэффициент ст'!$O$12</f>
        <v>4.67</v>
      </c>
      <c r="K32" s="135">
        <f>K31*'[1]Отраслевой корр. коэффициент ст'!$O$12</f>
        <v>0</v>
      </c>
      <c r="L32" s="135">
        <f>L31*'[1]Территориальный коэффициент'!$K$15*'[1]Отраслевой корр. коэффициент ст'!$O$12</f>
        <v>725.75318916932122</v>
      </c>
      <c r="M32" s="135">
        <f>M31*'[1]Отраслевой корр. коэффициент ст'!$O$12</f>
        <v>26.67</v>
      </c>
      <c r="N32" s="136">
        <f t="shared" si="0"/>
        <v>3537.1328350894387</v>
      </c>
      <c r="O32" s="137">
        <v>9134</v>
      </c>
      <c r="P32" s="138">
        <f>N32*O32</f>
        <v>32308171.315706935</v>
      </c>
      <c r="Q32" s="164"/>
    </row>
    <row r="33" spans="1:23" s="131" customFormat="1" ht="112.5">
      <c r="A33" s="142" t="s">
        <v>106</v>
      </c>
      <c r="B33" s="143" t="s">
        <v>32</v>
      </c>
      <c r="C33" s="144" t="s">
        <v>58</v>
      </c>
      <c r="D33" s="145">
        <f>D31+V34</f>
        <v>3503.4122251137524</v>
      </c>
      <c r="E33" s="146">
        <v>198</v>
      </c>
      <c r="F33" s="146">
        <v>21.33</v>
      </c>
      <c r="G33" s="146">
        <v>56.67</v>
      </c>
      <c r="H33" s="146">
        <v>97.33</v>
      </c>
      <c r="I33" s="146">
        <v>14.67</v>
      </c>
      <c r="J33" s="146">
        <v>4.67</v>
      </c>
      <c r="K33" s="146">
        <v>0</v>
      </c>
      <c r="L33" s="145">
        <v>321.01</v>
      </c>
      <c r="M33" s="146">
        <v>26.67</v>
      </c>
      <c r="N33" s="147">
        <f t="shared" si="0"/>
        <v>4243.7622251137527</v>
      </c>
      <c r="O33" s="143"/>
      <c r="P33" s="148"/>
      <c r="Q33" s="166">
        <v>50498461.813160978</v>
      </c>
      <c r="U33" s="150" t="s">
        <v>98</v>
      </c>
      <c r="V33" s="151">
        <v>5528.6251163959905</v>
      </c>
      <c r="W33" s="151">
        <v>0</v>
      </c>
    </row>
    <row r="34" spans="1:23" s="140" customFormat="1" ht="37.5" customHeight="1">
      <c r="A34" s="152" t="s">
        <v>44</v>
      </c>
      <c r="B34" s="153"/>
      <c r="C34" s="153"/>
      <c r="D34" s="154">
        <f>D33*'[1]Территориальный коэффициент'!$K$15*'[1]Отраслевой корр. коэффициент ст'!$O$12</f>
        <v>7920.664762316107</v>
      </c>
      <c r="E34" s="154">
        <f>E33*'[1]Отраслевой корр. коэффициент ст'!$O$12</f>
        <v>198</v>
      </c>
      <c r="F34" s="154">
        <f>F33*'[1]Отраслевой корр. коэффициент ст'!$O$12</f>
        <v>21.33</v>
      </c>
      <c r="G34" s="154">
        <f>G33*'[1]Отраслевой корр. коэффициент ст'!$O$12</f>
        <v>56.67</v>
      </c>
      <c r="H34" s="154">
        <f>H33*'[1]Отраслевой корр. коэффициент ст'!$O$12</f>
        <v>97.33</v>
      </c>
      <c r="I34" s="154">
        <f>I33*'[1]Отраслевой корр. коэффициент ст'!$O$12</f>
        <v>14.67</v>
      </c>
      <c r="J34" s="154">
        <f>J33*'[1]Отраслевой корр. коэффициент ст'!$O$12</f>
        <v>4.67</v>
      </c>
      <c r="K34" s="154">
        <f>K33*'[1]Отраслевой корр. коэффициент ст'!$O$12</f>
        <v>0</v>
      </c>
      <c r="L34" s="154">
        <f>L33*'[1]Территориальный коэффициент'!$K$15*'[1]Отраслевой корр. коэффициент ст'!$O$12</f>
        <v>725.75318916932122</v>
      </c>
      <c r="M34" s="154">
        <f>M33*'[1]Отраслевой корр. коэффициент ст'!$O$12</f>
        <v>26.67</v>
      </c>
      <c r="N34" s="155">
        <f t="shared" si="0"/>
        <v>9065.7579514854278</v>
      </c>
      <c r="O34" s="156">
        <v>9134</v>
      </c>
      <c r="P34" s="157">
        <f>N34*O34</f>
        <v>82806633.128867894</v>
      </c>
      <c r="Q34" s="158">
        <f>P32+Q33</f>
        <v>82806633.128867909</v>
      </c>
      <c r="U34" s="150" t="s">
        <v>99</v>
      </c>
      <c r="V34" s="141">
        <f>V33/('[1]Территориальный коэффициент'!$K$15*'[1]Отраслевой корр. коэффициент ст'!$O$12)</f>
        <v>2445.3822251137526</v>
      </c>
      <c r="W34" s="141">
        <f>W33/('[1]Территориальный коэффициент'!$K$15*'[1]Отраслевой корр. коэффициент ст'!$O$6)</f>
        <v>0</v>
      </c>
    </row>
    <row r="35" spans="1:23" s="131" customFormat="1" ht="84.75" customHeight="1">
      <c r="A35" s="123" t="s">
        <v>5</v>
      </c>
      <c r="B35" s="124" t="s">
        <v>37</v>
      </c>
      <c r="C35" s="125" t="s">
        <v>94</v>
      </c>
      <c r="D35" s="126">
        <v>312.45</v>
      </c>
      <c r="E35" s="127">
        <v>40.21</v>
      </c>
      <c r="F35" s="127">
        <v>0</v>
      </c>
      <c r="G35" s="127">
        <v>106.68</v>
      </c>
      <c r="H35" s="127">
        <v>140.31</v>
      </c>
      <c r="I35" s="127">
        <v>9.1999999999999993</v>
      </c>
      <c r="J35" s="127">
        <v>9.27</v>
      </c>
      <c r="K35" s="127">
        <v>20.92</v>
      </c>
      <c r="L35" s="127">
        <v>94.54</v>
      </c>
      <c r="M35" s="127">
        <v>86.07</v>
      </c>
      <c r="N35" s="128">
        <f t="shared" si="0"/>
        <v>819.64999999999986</v>
      </c>
      <c r="O35" s="124"/>
      <c r="P35" s="129"/>
      <c r="R35" s="130"/>
      <c r="T35" s="150"/>
    </row>
    <row r="36" spans="1:23" s="140" customFormat="1" ht="36.75" customHeight="1">
      <c r="A36" s="133" t="s">
        <v>44</v>
      </c>
      <c r="B36" s="134">
        <v>5</v>
      </c>
      <c r="C36" s="134"/>
      <c r="D36" s="135">
        <f>D35*'[1]Территориальный коэффициент'!$K$15*'[1]Отраслевой корр. коэффициент ст'!$O$15</f>
        <v>706.40037368292076</v>
      </c>
      <c r="E36" s="135">
        <f>E35*'[1]Отраслевой корр. коэффициент ст'!$O$15</f>
        <v>40.21</v>
      </c>
      <c r="F36" s="135">
        <f>F35*'[1]Отраслевой корр. коэффициент ст'!$O$15</f>
        <v>0</v>
      </c>
      <c r="G36" s="135">
        <f>G35*'[1]Отраслевой корр. коэффициент ст'!$O$15</f>
        <v>106.68</v>
      </c>
      <c r="H36" s="135">
        <f>H35*'[1]Отраслевой корр. коэффициент ст'!$O$15</f>
        <v>140.31</v>
      </c>
      <c r="I36" s="135">
        <f>I35*'[1]Отраслевой корр. коэффициент ст'!$O$15</f>
        <v>9.1999999999999993</v>
      </c>
      <c r="J36" s="135">
        <f>J35*'[1]Отраслевой корр. коэффициент ст'!$O$15</f>
        <v>9.27</v>
      </c>
      <c r="K36" s="135">
        <f>K35*'[1]Отраслевой корр. коэффициент ст'!$O$15</f>
        <v>20.92</v>
      </c>
      <c r="L36" s="135">
        <f>L35*'[1]Территориальный коэффициент'!$K$15*'[1]Отраслевой корр. коэффициент ст'!$O$15</f>
        <v>213.74009066405293</v>
      </c>
      <c r="M36" s="135">
        <f>M35*'[1]Отраслевой корр. коэффициент ст'!$O$15</f>
        <v>86.07</v>
      </c>
      <c r="N36" s="136">
        <f t="shared" si="0"/>
        <v>1332.8004643469737</v>
      </c>
      <c r="O36" s="137">
        <v>3490</v>
      </c>
      <c r="P36" s="138">
        <f>N36*O36</f>
        <v>4651473.6205709381</v>
      </c>
      <c r="Q36" s="164"/>
    </row>
    <row r="37" spans="1:23" s="131" customFormat="1" ht="93.75">
      <c r="A37" s="142" t="s">
        <v>107</v>
      </c>
      <c r="B37" s="143" t="s">
        <v>32</v>
      </c>
      <c r="C37" s="144" t="s">
        <v>58</v>
      </c>
      <c r="D37" s="145">
        <f>D35+V38</f>
        <v>986.45958809076546</v>
      </c>
      <c r="E37" s="146">
        <v>40.21</v>
      </c>
      <c r="F37" s="146">
        <v>0</v>
      </c>
      <c r="G37" s="146">
        <v>106.68</v>
      </c>
      <c r="H37" s="146">
        <v>140.31</v>
      </c>
      <c r="I37" s="146">
        <v>9.1999999999999993</v>
      </c>
      <c r="J37" s="146">
        <v>9.27</v>
      </c>
      <c r="K37" s="146">
        <v>20.92</v>
      </c>
      <c r="L37" s="145">
        <v>94.54</v>
      </c>
      <c r="M37" s="146">
        <v>86.07</v>
      </c>
      <c r="N37" s="147">
        <f t="shared" si="0"/>
        <v>1493.6595880907655</v>
      </c>
      <c r="O37" s="143"/>
      <c r="P37" s="148"/>
      <c r="Q37" s="166">
        <v>5318166.045374386</v>
      </c>
      <c r="U37" s="150" t="s">
        <v>98</v>
      </c>
      <c r="V37" s="151">
        <v>1523.8298124281907</v>
      </c>
      <c r="W37" s="151">
        <v>0</v>
      </c>
    </row>
    <row r="38" spans="1:23" s="140" customFormat="1" ht="37.5" customHeight="1">
      <c r="A38" s="152" t="s">
        <v>44</v>
      </c>
      <c r="B38" s="153"/>
      <c r="C38" s="153"/>
      <c r="D38" s="154">
        <f>D37*'[1]Территориальный коэффициент'!$K$15*'[1]Отраслевой корр. коэффициент ст'!$O$15</f>
        <v>2230.2301861111118</v>
      </c>
      <c r="E38" s="154">
        <f>E37*'[1]Отраслевой корр. коэффициент ст'!$O$15</f>
        <v>40.21</v>
      </c>
      <c r="F38" s="154">
        <f>F37*'[1]Отраслевой корр. коэффициент ст'!$O$15</f>
        <v>0</v>
      </c>
      <c r="G38" s="154">
        <f>G37*'[1]Отраслевой корр. коэффициент ст'!$O$15</f>
        <v>106.68</v>
      </c>
      <c r="H38" s="154">
        <f>H37*'[1]Отраслевой корр. коэффициент ст'!$O$15</f>
        <v>140.31</v>
      </c>
      <c r="I38" s="154">
        <f>I37*'[1]Отраслевой корр. коэффициент ст'!$O$15</f>
        <v>9.1999999999999993</v>
      </c>
      <c r="J38" s="154">
        <f>J37*'[1]Отраслевой корр. коэффициент ст'!$O$15</f>
        <v>9.27</v>
      </c>
      <c r="K38" s="154">
        <f>K37*'[1]Отраслевой корр. коэффициент ст'!$O$15</f>
        <v>20.92</v>
      </c>
      <c r="L38" s="154">
        <f>L37*'[1]Территориальный коэффициент'!$K$15*'[1]Отраслевой корр. коэффициент ст'!$O$15</f>
        <v>213.74009066405293</v>
      </c>
      <c r="M38" s="154">
        <f>M37*'[1]Отраслевой корр. коэффициент ст'!$O$15</f>
        <v>86.07</v>
      </c>
      <c r="N38" s="155">
        <f t="shared" si="0"/>
        <v>2856.6302767751645</v>
      </c>
      <c r="O38" s="156">
        <v>3490</v>
      </c>
      <c r="P38" s="157">
        <f>N38*O38</f>
        <v>9969639.6659453232</v>
      </c>
      <c r="Q38" s="158">
        <f>P36+Q37</f>
        <v>9969639.665945325</v>
      </c>
      <c r="U38" s="150" t="s">
        <v>99</v>
      </c>
      <c r="V38" s="141">
        <f>V37/('[1]Территориальный коэффициент'!$K$15*'[1]Отраслевой корр. коэффициент ст'!$O$15)</f>
        <v>674.00958809076542</v>
      </c>
      <c r="W38" s="141">
        <f>W37/('[1]Территориальный коэффициент'!$K$15*'[1]Отраслевой корр. коэффициент ст'!$O$6)</f>
        <v>0</v>
      </c>
    </row>
    <row r="39" spans="1:23" s="131" customFormat="1" ht="75" customHeight="1">
      <c r="A39" s="123" t="s">
        <v>1</v>
      </c>
      <c r="B39" s="124" t="s">
        <v>38</v>
      </c>
      <c r="C39" s="125" t="s">
        <v>94</v>
      </c>
      <c r="D39" s="126">
        <v>1052</v>
      </c>
      <c r="E39" s="127">
        <v>235.2</v>
      </c>
      <c r="F39" s="127">
        <v>24.12</v>
      </c>
      <c r="G39" s="127">
        <v>64.08</v>
      </c>
      <c r="H39" s="127">
        <v>110.06</v>
      </c>
      <c r="I39" s="127">
        <v>16.579999999999998</v>
      </c>
      <c r="J39" s="127">
        <v>5.28</v>
      </c>
      <c r="K39" s="127">
        <v>0</v>
      </c>
      <c r="L39" s="127">
        <v>338.4</v>
      </c>
      <c r="M39" s="127">
        <v>29.4</v>
      </c>
      <c r="N39" s="128">
        <f t="shared" si="0"/>
        <v>1875.12</v>
      </c>
      <c r="O39" s="124"/>
      <c r="P39" s="129"/>
      <c r="Q39" s="130"/>
    </row>
    <row r="40" spans="1:23" s="140" customFormat="1" ht="37.5" customHeight="1">
      <c r="A40" s="133" t="s">
        <v>44</v>
      </c>
      <c r="B40" s="134">
        <v>6</v>
      </c>
      <c r="C40" s="134"/>
      <c r="D40" s="135">
        <f>D39*'[1]Территориальный коэффициент'!$K$15*'[1]Отраслевой корр. коэффициент ст'!$O$17</f>
        <v>2378.4067630482723</v>
      </c>
      <c r="E40" s="135">
        <f>E39*'[1]Отраслевой корр. коэффициент ст'!$O$17</f>
        <v>235.2</v>
      </c>
      <c r="F40" s="135">
        <f>F39*'[1]Отраслевой корр. коэффициент ст'!$O$17</f>
        <v>24.12</v>
      </c>
      <c r="G40" s="135">
        <f>G39*'[1]Отраслевой корр. коэффициент ст'!$O$17</f>
        <v>64.08</v>
      </c>
      <c r="H40" s="135">
        <f>H39*'[1]Отраслевой корр. коэффициент ст'!$O$17</f>
        <v>110.06</v>
      </c>
      <c r="I40" s="135">
        <f>I39*'[1]Отраслевой корр. коэффициент ст'!$O$17</f>
        <v>16.579999999999998</v>
      </c>
      <c r="J40" s="135">
        <f>J39*'[1]Отраслевой корр. коэффициент ст'!$O$17</f>
        <v>5.28</v>
      </c>
      <c r="K40" s="135">
        <f>K39*'[1]Отраслевой корр. коэффициент ст'!$O$17</f>
        <v>0</v>
      </c>
      <c r="L40" s="135">
        <f>L39*'[1]Территориальный коэффициент'!$K$15*'[1]Отраслевой корр. коэффициент ст'!$O$17</f>
        <v>765.06924773339858</v>
      </c>
      <c r="M40" s="135">
        <f>M39*'[1]Отраслевой корр. коэффициент ст'!$O$17</f>
        <v>29.4</v>
      </c>
      <c r="N40" s="136">
        <f t="shared" si="0"/>
        <v>3628.1960107816708</v>
      </c>
      <c r="O40" s="137">
        <v>3882</v>
      </c>
      <c r="P40" s="138">
        <f>N40*O40</f>
        <v>14084656.913854446</v>
      </c>
      <c r="Q40" s="164"/>
    </row>
    <row r="41" spans="1:23" s="131" customFormat="1" ht="93.75">
      <c r="A41" s="142" t="s">
        <v>108</v>
      </c>
      <c r="B41" s="143" t="s">
        <v>32</v>
      </c>
      <c r="C41" s="144" t="s">
        <v>58</v>
      </c>
      <c r="D41" s="145">
        <f>D39+V42</f>
        <v>3159.2526179570009</v>
      </c>
      <c r="E41" s="146">
        <v>235.2</v>
      </c>
      <c r="F41" s="146">
        <v>24.12</v>
      </c>
      <c r="G41" s="146">
        <v>64.08</v>
      </c>
      <c r="H41" s="146">
        <v>110.06</v>
      </c>
      <c r="I41" s="146">
        <v>16.579999999999998</v>
      </c>
      <c r="J41" s="146">
        <v>5.28</v>
      </c>
      <c r="K41" s="146">
        <v>0</v>
      </c>
      <c r="L41" s="145">
        <v>338.4</v>
      </c>
      <c r="M41" s="146">
        <v>29.4</v>
      </c>
      <c r="N41" s="147">
        <f t="shared" si="0"/>
        <v>3982.3726179570008</v>
      </c>
      <c r="O41" s="143"/>
      <c r="P41" s="148"/>
      <c r="Q41" s="166">
        <v>18494497.009882528</v>
      </c>
      <c r="U41" s="150" t="s">
        <v>98</v>
      </c>
      <c r="V41" s="151">
        <v>4764.1671844107495</v>
      </c>
      <c r="W41" s="151">
        <v>0</v>
      </c>
    </row>
    <row r="42" spans="1:23" s="140" customFormat="1" ht="37.5" customHeight="1">
      <c r="A42" s="152" t="s">
        <v>44</v>
      </c>
      <c r="B42" s="153"/>
      <c r="C42" s="153"/>
      <c r="D42" s="154">
        <f>D41*'[1]Территориальный коэффициент'!$K$15*'[1]Отраслевой корр. коэффициент ст'!$O$17</f>
        <v>7142.5739474590218</v>
      </c>
      <c r="E42" s="154">
        <f>E41*'[1]Отраслевой корр. коэффициент ст'!$O$17</f>
        <v>235.2</v>
      </c>
      <c r="F42" s="154">
        <f>F41*'[1]Отраслевой корр. коэффициент ст'!$O$17</f>
        <v>24.12</v>
      </c>
      <c r="G42" s="154">
        <f>G41*'[1]Отраслевой корр. коэффициент ст'!$O$17</f>
        <v>64.08</v>
      </c>
      <c r="H42" s="154">
        <f>H41*'[1]Отраслевой корр. коэффициент ст'!$O$17</f>
        <v>110.06</v>
      </c>
      <c r="I42" s="154">
        <f>I41*'[1]Отраслевой корр. коэффициент ст'!$O$17</f>
        <v>16.579999999999998</v>
      </c>
      <c r="J42" s="154">
        <f>J41*'[1]Отраслевой корр. коэффициент ст'!$O$17</f>
        <v>5.28</v>
      </c>
      <c r="K42" s="154">
        <f>K41*'[1]Отраслевой корр. коэффициент ст'!$O$17</f>
        <v>0</v>
      </c>
      <c r="L42" s="154">
        <f>L41*'[1]Территориальный коэффициент'!$K$15*'[1]Отраслевой корр. коэффициент ст'!$O$17</f>
        <v>765.06924773339858</v>
      </c>
      <c r="M42" s="154">
        <f>M41*'[1]Отраслевой корр. коэффициент ст'!$O$17</f>
        <v>29.4</v>
      </c>
      <c r="N42" s="155">
        <f t="shared" si="0"/>
        <v>8392.3631951924199</v>
      </c>
      <c r="O42" s="156">
        <v>3882</v>
      </c>
      <c r="P42" s="157">
        <f>N42*O42</f>
        <v>32579153.923736975</v>
      </c>
      <c r="Q42" s="158">
        <f>P40+Q41</f>
        <v>32579153.923736975</v>
      </c>
      <c r="U42" s="150" t="s">
        <v>99</v>
      </c>
      <c r="V42" s="141">
        <f>V41/('[1]Территориальный коэффициент'!$K$15*'[1]Отраслевой корр. коэффициент ст'!$O$17)</f>
        <v>2107.2526179570009</v>
      </c>
      <c r="W42" s="141">
        <f>W41/('[1]Территориальный коэффициент'!$K$15*'[1]Отраслевой корр. коэффициент ст'!$O$6)</f>
        <v>0</v>
      </c>
    </row>
    <row r="43" spans="1:23" s="131" customFormat="1" ht="156" customHeight="1">
      <c r="A43" s="123" t="s">
        <v>3</v>
      </c>
      <c r="B43" s="124" t="s">
        <v>39</v>
      </c>
      <c r="C43" s="125" t="s">
        <v>95</v>
      </c>
      <c r="D43" s="126">
        <v>117.67</v>
      </c>
      <c r="E43" s="127">
        <v>0</v>
      </c>
      <c r="F43" s="127">
        <v>103.94</v>
      </c>
      <c r="G43" s="127">
        <v>5.63</v>
      </c>
      <c r="H43" s="127">
        <v>0</v>
      </c>
      <c r="I43" s="127">
        <v>0</v>
      </c>
      <c r="J43" s="127">
        <v>7.66</v>
      </c>
      <c r="K43" s="127">
        <v>0</v>
      </c>
      <c r="L43" s="127">
        <v>0</v>
      </c>
      <c r="M43" s="127">
        <v>0</v>
      </c>
      <c r="N43" s="128">
        <f t="shared" si="0"/>
        <v>234.9</v>
      </c>
      <c r="O43" s="124"/>
      <c r="P43" s="129"/>
      <c r="Q43" s="130"/>
    </row>
    <row r="44" spans="1:23" s="140" customFormat="1" ht="36.75" customHeight="1">
      <c r="A44" s="133" t="s">
        <v>44</v>
      </c>
      <c r="B44" s="134"/>
      <c r="C44" s="134"/>
      <c r="D44" s="135">
        <f>D43*'[1]Территориальный коэффициент'!$K$15*'[1]Отраслевой корр. коэффициент ст'!$O$20</f>
        <v>266.03338765008573</v>
      </c>
      <c r="E44" s="135">
        <f>E43*'[1]Отраслевой корр. коэффициент ст'!$O$20</f>
        <v>0</v>
      </c>
      <c r="F44" s="135">
        <f>F43*'[1]Отраслевой корр. коэффициент ст'!$O$20</f>
        <v>103.94</v>
      </c>
      <c r="G44" s="135">
        <f>G43*'[1]Отраслевой корр. коэффициент ст'!$O$20</f>
        <v>5.63</v>
      </c>
      <c r="H44" s="135">
        <f>H43*'[1]Отраслевой корр. коэффициент ст'!$O$20</f>
        <v>0</v>
      </c>
      <c r="I44" s="135">
        <f>I43*'[1]Отраслевой корр. коэффициент ст'!$O$20</f>
        <v>0</v>
      </c>
      <c r="J44" s="135">
        <f>J43*'[1]Отраслевой корр. коэффициент ст'!$O$20</f>
        <v>7.66</v>
      </c>
      <c r="K44" s="135">
        <f>K43*'[1]Отраслевой корр. коэффициент ст'!$O$20</f>
        <v>0</v>
      </c>
      <c r="L44" s="135">
        <f>L43*'[1]Территориальный коэффициент'!$K$15*'[1]Отраслевой корр. коэффициент ст'!$O$20</f>
        <v>0</v>
      </c>
      <c r="M44" s="135">
        <f>M43*'[1]Отраслевой корр. коэффициент ст'!$O$20</f>
        <v>0</v>
      </c>
      <c r="N44" s="136">
        <f t="shared" si="0"/>
        <v>383.26338765008575</v>
      </c>
      <c r="O44" s="137">
        <v>25550</v>
      </c>
      <c r="P44" s="138">
        <f>N44*O44</f>
        <v>9792379.554459691</v>
      </c>
      <c r="Q44" s="164"/>
    </row>
    <row r="45" spans="1:23" ht="18.75">
      <c r="A45" s="55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51" spans="3:4" ht="25.5" customHeight="1">
      <c r="C51" s="46" t="s">
        <v>109</v>
      </c>
      <c r="D51" s="174">
        <f>D20+D24+D28+D32+D36+D40</f>
        <v>10579.184933839744</v>
      </c>
    </row>
    <row r="52" spans="3:4">
      <c r="C52" s="46">
        <v>1</v>
      </c>
      <c r="D52" s="46">
        <f>D20/D51</f>
        <v>8.8611355092951746E-2</v>
      </c>
    </row>
    <row r="53" spans="3:4">
      <c r="C53" s="46">
        <v>2</v>
      </c>
      <c r="D53" s="46">
        <f>D24/D51</f>
        <v>0.23238041506119494</v>
      </c>
    </row>
    <row r="54" spans="3:4">
      <c r="C54" s="46">
        <v>3</v>
      </c>
      <c r="D54" s="46">
        <f>D28/D51</f>
        <v>0.16130797061959989</v>
      </c>
    </row>
    <row r="55" spans="3:4">
      <c r="C55" s="46">
        <v>4</v>
      </c>
      <c r="D55" s="46">
        <f>D32/D51</f>
        <v>0.22610812277878575</v>
      </c>
    </row>
    <row r="56" spans="3:4">
      <c r="C56" s="46">
        <v>5</v>
      </c>
      <c r="D56" s="46">
        <f>D36/D51</f>
        <v>6.6772665200638556E-2</v>
      </c>
    </row>
    <row r="57" spans="3:4">
      <c r="C57" s="46">
        <v>6</v>
      </c>
      <c r="D57" s="46">
        <f>D40/D51</f>
        <v>0.22481947124682913</v>
      </c>
    </row>
    <row r="59" spans="3:4">
      <c r="D59" s="46">
        <f>SUM(D52:D57)</f>
        <v>1</v>
      </c>
    </row>
  </sheetData>
  <autoFilter ref="A14:T44"/>
  <mergeCells count="21">
    <mergeCell ref="J1:N1"/>
    <mergeCell ref="J2:N2"/>
    <mergeCell ref="A8:N8"/>
    <mergeCell ref="A10:A12"/>
    <mergeCell ref="B10:B12"/>
    <mergeCell ref="C10:C12"/>
    <mergeCell ref="D10:F10"/>
    <mergeCell ref="G10:M10"/>
    <mergeCell ref="N10:N12"/>
    <mergeCell ref="L11:L12"/>
    <mergeCell ref="M11:M12"/>
    <mergeCell ref="O10:O12"/>
    <mergeCell ref="P10:P12"/>
    <mergeCell ref="D11:D12"/>
    <mergeCell ref="E11:E12"/>
    <mergeCell ref="F11:F12"/>
    <mergeCell ref="G11:G12"/>
    <mergeCell ref="H11:H12"/>
    <mergeCell ref="I11:I12"/>
    <mergeCell ref="J11:J12"/>
    <mergeCell ref="K11:K12"/>
  </mergeCells>
  <pageMargins left="0.35433070866141736" right="0.23622047244094491" top="0.31496062992125984" bottom="0.27559055118110237" header="0.31496062992125984" footer="0.31496062992125984"/>
  <pageSetup paperSize="9" scale="47" fitToHeight="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B35"/>
  <sheetViews>
    <sheetView view="pageBreakPreview" zoomScale="80" zoomScaleNormal="70" zoomScaleSheetLayoutView="80" workbookViewId="0">
      <pane xSplit="1" ySplit="12" topLeftCell="B19" activePane="bottomRight" state="frozen"/>
      <selection pane="topRight" activeCell="B1" sqref="B1"/>
      <selection pane="bottomLeft" activeCell="A7" sqref="A7"/>
      <selection pane="bottomRight" activeCell="E17" sqref="E17"/>
    </sheetView>
  </sheetViews>
  <sheetFormatPr defaultColWidth="9.140625" defaultRowHeight="14.25"/>
  <cols>
    <col min="1" max="1" width="69.85546875" style="100" customWidth="1"/>
    <col min="2" max="2" width="16.85546875" style="99" customWidth="1"/>
    <col min="3" max="3" width="17" style="99" customWidth="1"/>
    <col min="4" max="4" width="16.42578125" style="99" customWidth="1"/>
    <col min="5" max="6" width="15.140625" style="99" customWidth="1"/>
    <col min="7" max="7" width="13.140625" style="99" customWidth="1"/>
    <col min="8" max="8" width="15.42578125" style="99" customWidth="1"/>
    <col min="9" max="9" width="10.28515625" style="99" customWidth="1"/>
    <col min="10" max="10" width="16.7109375" style="99" customWidth="1"/>
    <col min="11" max="11" width="15.7109375" style="99" customWidth="1"/>
    <col min="12" max="12" width="19" style="99" customWidth="1"/>
    <col min="13" max="13" width="13.7109375" style="99" bestFit="1" customWidth="1"/>
    <col min="14" max="14" width="9.140625" style="99"/>
    <col min="15" max="15" width="15.7109375" style="99" customWidth="1"/>
    <col min="16" max="27" width="9.140625" style="99"/>
    <col min="28" max="28" width="16.42578125" style="99" customWidth="1"/>
    <col min="29" max="16384" width="9.140625" style="99"/>
  </cols>
  <sheetData>
    <row r="1" spans="1:14" s="80" customFormat="1" ht="18.75">
      <c r="A1" s="78"/>
      <c r="B1" s="79"/>
      <c r="C1" s="79"/>
      <c r="D1" s="79"/>
      <c r="E1" s="79"/>
      <c r="F1" s="79"/>
      <c r="G1" s="203" t="s">
        <v>22</v>
      </c>
      <c r="H1" s="203"/>
      <c r="I1" s="203"/>
      <c r="J1" s="203"/>
      <c r="K1" s="203"/>
      <c r="L1" s="203"/>
    </row>
    <row r="2" spans="1:14" s="80" customFormat="1" ht="18.75" customHeight="1">
      <c r="A2" s="78"/>
      <c r="B2" s="79"/>
      <c r="C2" s="79"/>
      <c r="D2" s="79"/>
      <c r="E2" s="79"/>
      <c r="F2" s="79"/>
      <c r="G2" s="204" t="s">
        <v>28</v>
      </c>
      <c r="H2" s="204"/>
      <c r="I2" s="204"/>
      <c r="J2" s="204"/>
      <c r="K2" s="204"/>
      <c r="L2" s="204"/>
    </row>
    <row r="3" spans="1:14" s="80" customFormat="1" ht="18.75">
      <c r="A3" s="78"/>
      <c r="B3" s="79"/>
      <c r="C3" s="79"/>
      <c r="D3" s="79"/>
      <c r="E3" s="79"/>
      <c r="F3" s="79"/>
      <c r="G3" s="81"/>
      <c r="H3" s="81"/>
      <c r="I3" s="81"/>
      <c r="J3" s="81"/>
      <c r="K3" s="81"/>
      <c r="L3" s="79"/>
    </row>
    <row r="4" spans="1:14" s="80" customFormat="1" ht="18.75">
      <c r="A4" s="78"/>
      <c r="B4" s="79"/>
      <c r="C4" s="79"/>
      <c r="D4" s="79"/>
      <c r="E4" s="79"/>
      <c r="F4" s="79"/>
      <c r="G4" s="82"/>
      <c r="H4" s="82"/>
      <c r="I4" s="82"/>
      <c r="J4" s="82"/>
      <c r="K4" s="83" t="s">
        <v>29</v>
      </c>
      <c r="L4" s="79"/>
    </row>
    <row r="5" spans="1:14" s="80" customFormat="1" ht="18.75">
      <c r="A5" s="78"/>
      <c r="B5" s="79"/>
      <c r="C5" s="79"/>
      <c r="D5" s="79"/>
      <c r="E5" s="79"/>
      <c r="F5" s="79"/>
      <c r="G5" s="81"/>
      <c r="H5" s="81"/>
      <c r="I5" s="81"/>
      <c r="J5" s="81"/>
      <c r="K5" s="81"/>
      <c r="L5" s="79"/>
    </row>
    <row r="6" spans="1:14" s="80" customFormat="1" ht="18.75">
      <c r="A6" s="78"/>
      <c r="B6" s="79"/>
      <c r="C6" s="79"/>
      <c r="D6" s="79"/>
      <c r="E6" s="79"/>
      <c r="F6" s="79"/>
      <c r="G6" s="81" t="s">
        <v>23</v>
      </c>
      <c r="H6" s="82"/>
      <c r="I6" s="82"/>
      <c r="J6" s="81" t="s">
        <v>24</v>
      </c>
      <c r="K6" s="81"/>
      <c r="L6" s="79"/>
    </row>
    <row r="8" spans="1:14" s="79" customFormat="1" ht="41.25" customHeight="1">
      <c r="A8" s="205" t="s">
        <v>93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1:14" s="79" customFormat="1" ht="15">
      <c r="A9" s="78"/>
    </row>
    <row r="10" spans="1:14" s="78" customFormat="1" ht="50.25" customHeight="1">
      <c r="A10" s="206" t="s">
        <v>21</v>
      </c>
      <c r="B10" s="206" t="s">
        <v>59</v>
      </c>
      <c r="C10" s="206"/>
      <c r="D10" s="206"/>
      <c r="E10" s="206" t="s">
        <v>19</v>
      </c>
      <c r="F10" s="206"/>
      <c r="G10" s="206"/>
      <c r="H10" s="206"/>
      <c r="I10" s="206"/>
      <c r="J10" s="206"/>
      <c r="K10" s="206"/>
      <c r="L10" s="207" t="s">
        <v>60</v>
      </c>
    </row>
    <row r="11" spans="1:14" s="79" customFormat="1" ht="147.75" customHeight="1">
      <c r="A11" s="206"/>
      <c r="B11" s="84" t="s">
        <v>61</v>
      </c>
      <c r="C11" s="84" t="s">
        <v>62</v>
      </c>
      <c r="D11" s="84" t="s">
        <v>63</v>
      </c>
      <c r="E11" s="84" t="s">
        <v>64</v>
      </c>
      <c r="F11" s="84" t="s">
        <v>65</v>
      </c>
      <c r="G11" s="84" t="s">
        <v>66</v>
      </c>
      <c r="H11" s="84" t="s">
        <v>67</v>
      </c>
      <c r="I11" s="84" t="s">
        <v>68</v>
      </c>
      <c r="J11" s="84" t="s">
        <v>69</v>
      </c>
      <c r="K11" s="84" t="s">
        <v>70</v>
      </c>
      <c r="L11" s="207"/>
    </row>
    <row r="12" spans="1:14" s="79" customFormat="1" ht="28.5" customHeight="1">
      <c r="A12" s="206"/>
      <c r="B12" s="85" t="s">
        <v>17</v>
      </c>
      <c r="C12" s="85" t="s">
        <v>16</v>
      </c>
      <c r="D12" s="86" t="s">
        <v>15</v>
      </c>
      <c r="E12" s="86" t="s">
        <v>14</v>
      </c>
      <c r="F12" s="86" t="s">
        <v>13</v>
      </c>
      <c r="G12" s="86" t="s">
        <v>12</v>
      </c>
      <c r="H12" s="86" t="s">
        <v>11</v>
      </c>
      <c r="I12" s="86" t="s">
        <v>10</v>
      </c>
      <c r="J12" s="85" t="s">
        <v>9</v>
      </c>
      <c r="K12" s="86" t="s">
        <v>8</v>
      </c>
      <c r="L12" s="207"/>
    </row>
    <row r="13" spans="1:14" s="89" customFormat="1" ht="30.75" customHeight="1">
      <c r="A13" s="87">
        <v>1</v>
      </c>
      <c r="B13" s="87">
        <v>2</v>
      </c>
      <c r="C13" s="87">
        <v>3</v>
      </c>
      <c r="D13" s="87">
        <v>4</v>
      </c>
      <c r="E13" s="87">
        <v>5</v>
      </c>
      <c r="F13" s="87">
        <v>6</v>
      </c>
      <c r="G13" s="87">
        <v>7</v>
      </c>
      <c r="H13" s="87">
        <v>8</v>
      </c>
      <c r="I13" s="87">
        <v>9</v>
      </c>
      <c r="J13" s="87">
        <v>10</v>
      </c>
      <c r="K13" s="87">
        <v>11</v>
      </c>
      <c r="L13" s="88" t="s">
        <v>26</v>
      </c>
    </row>
    <row r="14" spans="1:14" s="79" customFormat="1" ht="88.5" customHeight="1">
      <c r="A14" s="90" t="s">
        <v>71</v>
      </c>
      <c r="B14" s="91">
        <v>63779.62</v>
      </c>
      <c r="C14" s="91">
        <v>1435.9</v>
      </c>
      <c r="D14" s="91">
        <v>0</v>
      </c>
      <c r="E14" s="91">
        <v>0</v>
      </c>
      <c r="F14" s="91">
        <v>0</v>
      </c>
      <c r="G14" s="91">
        <v>0</v>
      </c>
      <c r="H14" s="91">
        <v>1835.68</v>
      </c>
      <c r="I14" s="91">
        <v>0</v>
      </c>
      <c r="J14" s="91">
        <v>0</v>
      </c>
      <c r="K14" s="91">
        <v>0</v>
      </c>
      <c r="L14" s="92">
        <v>67051.199999999997</v>
      </c>
      <c r="M14" s="93"/>
      <c r="N14" s="93"/>
    </row>
    <row r="15" spans="1:14" s="79" customFormat="1" ht="73.5" customHeight="1">
      <c r="A15" s="90" t="s">
        <v>72</v>
      </c>
      <c r="B15" s="91">
        <v>453199.73</v>
      </c>
      <c r="C15" s="91">
        <v>0</v>
      </c>
      <c r="D15" s="91">
        <v>4500000</v>
      </c>
      <c r="E15" s="91">
        <v>43380.27</v>
      </c>
      <c r="F15" s="91">
        <v>0</v>
      </c>
      <c r="G15" s="91">
        <v>0</v>
      </c>
      <c r="H15" s="91">
        <v>3420</v>
      </c>
      <c r="I15" s="91">
        <v>0</v>
      </c>
      <c r="J15" s="91">
        <v>0</v>
      </c>
      <c r="K15" s="91">
        <v>0</v>
      </c>
      <c r="L15" s="92">
        <v>5000000</v>
      </c>
      <c r="M15" s="93"/>
      <c r="N15" s="93"/>
    </row>
    <row r="16" spans="1:14" s="79" customFormat="1" ht="78" customHeight="1">
      <c r="A16" s="90" t="s">
        <v>73</v>
      </c>
      <c r="B16" s="91">
        <v>2781222.82</v>
      </c>
      <c r="C16" s="91">
        <v>339506.12</v>
      </c>
      <c r="D16" s="91">
        <v>204271.06</v>
      </c>
      <c r="E16" s="91">
        <v>70000</v>
      </c>
      <c r="F16" s="91">
        <v>0</v>
      </c>
      <c r="G16" s="91">
        <v>0</v>
      </c>
      <c r="H16" s="91">
        <v>105000</v>
      </c>
      <c r="I16" s="91">
        <v>0</v>
      </c>
      <c r="J16" s="91">
        <v>0</v>
      </c>
      <c r="K16" s="91">
        <v>0</v>
      </c>
      <c r="L16" s="92">
        <v>3500000</v>
      </c>
      <c r="M16" s="93"/>
      <c r="N16" s="93"/>
    </row>
    <row r="17" spans="1:28" s="79" customFormat="1" ht="118.5" customHeight="1">
      <c r="A17" s="94" t="s">
        <v>74</v>
      </c>
      <c r="B17" s="91">
        <v>614463.82999999996</v>
      </c>
      <c r="C17" s="91">
        <v>0</v>
      </c>
      <c r="D17" s="91">
        <v>8000000</v>
      </c>
      <c r="E17" s="91">
        <v>7036.37</v>
      </c>
      <c r="F17" s="91">
        <v>0</v>
      </c>
      <c r="G17" s="91">
        <v>0</v>
      </c>
      <c r="H17" s="91">
        <v>32199.8</v>
      </c>
      <c r="I17" s="91">
        <v>0</v>
      </c>
      <c r="J17" s="91">
        <v>0</v>
      </c>
      <c r="K17" s="91">
        <v>0</v>
      </c>
      <c r="L17" s="92">
        <v>8653700</v>
      </c>
      <c r="M17" s="93"/>
      <c r="N17" s="93"/>
    </row>
    <row r="18" spans="1:28" s="79" customFormat="1" ht="125.25" customHeight="1">
      <c r="A18" s="94" t="s">
        <v>75</v>
      </c>
      <c r="B18" s="91">
        <v>749.48</v>
      </c>
      <c r="C18" s="91">
        <v>0</v>
      </c>
      <c r="D18" s="91">
        <v>1808.05</v>
      </c>
      <c r="E18" s="91">
        <v>15.75</v>
      </c>
      <c r="F18" s="91">
        <v>0</v>
      </c>
      <c r="G18" s="91">
        <v>0</v>
      </c>
      <c r="H18" s="91">
        <v>1.27</v>
      </c>
      <c r="I18" s="91">
        <v>0</v>
      </c>
      <c r="J18" s="91">
        <v>0</v>
      </c>
      <c r="K18" s="91">
        <v>0</v>
      </c>
      <c r="L18" s="92">
        <f>SUM(B18:K18)</f>
        <v>2574.5499999999997</v>
      </c>
      <c r="M18" s="93"/>
      <c r="N18" s="93"/>
    </row>
    <row r="19" spans="1:28" s="79" customFormat="1" ht="44.25" customHeight="1">
      <c r="A19" s="94" t="s">
        <v>76</v>
      </c>
      <c r="B19" s="91">
        <f>2985691.1+901678.71</f>
        <v>3887369.81</v>
      </c>
      <c r="C19" s="91">
        <v>26173.57</v>
      </c>
      <c r="D19" s="91">
        <v>90000</v>
      </c>
      <c r="E19" s="91">
        <v>50000</v>
      </c>
      <c r="F19" s="91">
        <v>0</v>
      </c>
      <c r="G19" s="91">
        <v>0</v>
      </c>
      <c r="H19" s="91">
        <v>766256.62</v>
      </c>
      <c r="I19" s="91">
        <v>0</v>
      </c>
      <c r="J19" s="91">
        <v>0</v>
      </c>
      <c r="K19" s="91">
        <v>0</v>
      </c>
      <c r="L19" s="92">
        <v>4819800</v>
      </c>
      <c r="M19" s="93"/>
      <c r="N19" s="93"/>
    </row>
    <row r="20" spans="1:28" s="79" customFormat="1" ht="62.25" customHeight="1">
      <c r="A20" s="90" t="s">
        <v>77</v>
      </c>
      <c r="B20" s="91">
        <v>2388770.7000000002</v>
      </c>
      <c r="C20" s="91">
        <v>44885</v>
      </c>
      <c r="D20" s="91">
        <v>8280144.8600000003</v>
      </c>
      <c r="E20" s="91">
        <v>41419.18</v>
      </c>
      <c r="F20" s="91">
        <v>71861.59</v>
      </c>
      <c r="G20" s="91">
        <v>0</v>
      </c>
      <c r="H20" s="91">
        <v>672918.67</v>
      </c>
      <c r="I20" s="91">
        <v>0</v>
      </c>
      <c r="J20" s="91">
        <v>0</v>
      </c>
      <c r="K20" s="91">
        <v>0</v>
      </c>
      <c r="L20" s="92">
        <v>11500000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8" s="79" customFormat="1" ht="47.25" customHeight="1">
      <c r="A21" s="90" t="s">
        <v>78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5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</row>
    <row r="22" spans="1:28" s="79" customFormat="1" ht="47.25" customHeight="1">
      <c r="A22" s="90" t="s">
        <v>79</v>
      </c>
      <c r="B22" s="91">
        <v>4892.93</v>
      </c>
      <c r="C22" s="91">
        <v>452.52</v>
      </c>
      <c r="D22" s="91">
        <v>186.41</v>
      </c>
      <c r="E22" s="91">
        <v>93.21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2">
        <f>SUM(B22:K22)</f>
        <v>5625.0700000000006</v>
      </c>
      <c r="M22" s="93"/>
      <c r="N22" s="93"/>
      <c r="AB22" s="93"/>
    </row>
    <row r="23" spans="1:28" s="79" customFormat="1" ht="47.25" customHeight="1">
      <c r="A23" s="90" t="s">
        <v>80</v>
      </c>
      <c r="B23" s="91">
        <v>3151.35</v>
      </c>
      <c r="C23" s="91">
        <v>291.45</v>
      </c>
      <c r="D23" s="91">
        <v>120.06</v>
      </c>
      <c r="E23" s="91">
        <v>60.04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2">
        <v>3622.8999999999996</v>
      </c>
      <c r="M23" s="93"/>
      <c r="N23" s="93"/>
    </row>
    <row r="24" spans="1:28" s="79" customFormat="1" ht="117" customHeight="1">
      <c r="A24" s="90" t="s">
        <v>81</v>
      </c>
      <c r="B24" s="91">
        <v>1100000</v>
      </c>
      <c r="C24" s="91">
        <v>0</v>
      </c>
      <c r="D24" s="91">
        <v>326000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2">
        <v>1426000</v>
      </c>
      <c r="M24" s="93"/>
      <c r="N24" s="93"/>
    </row>
    <row r="25" spans="1:28" s="79" customFormat="1" ht="198.75" customHeight="1">
      <c r="A25" s="90" t="s">
        <v>82</v>
      </c>
      <c r="B25" s="91">
        <v>651145.9</v>
      </c>
      <c r="C25" s="91">
        <v>0</v>
      </c>
      <c r="D25" s="91">
        <v>20000</v>
      </c>
      <c r="E25" s="91">
        <v>60000</v>
      </c>
      <c r="F25" s="91">
        <v>0</v>
      </c>
      <c r="G25" s="91">
        <v>0</v>
      </c>
      <c r="H25" s="91">
        <v>30600</v>
      </c>
      <c r="I25" s="91">
        <v>0</v>
      </c>
      <c r="J25" s="91">
        <v>240000</v>
      </c>
      <c r="K25" s="91">
        <v>0</v>
      </c>
      <c r="L25" s="96">
        <f>SUM(B25:K25)</f>
        <v>1001745.9</v>
      </c>
      <c r="M25" s="93"/>
      <c r="N25" s="93"/>
    </row>
    <row r="26" spans="1:28" s="79" customFormat="1" ht="30" customHeight="1">
      <c r="A26" s="90" t="s">
        <v>83</v>
      </c>
      <c r="B26" s="91">
        <v>25985092</v>
      </c>
      <c r="C26" s="91">
        <v>817123</v>
      </c>
      <c r="D26" s="91">
        <v>216000</v>
      </c>
      <c r="E26" s="91">
        <v>703795</v>
      </c>
      <c r="F26" s="91">
        <v>199840</v>
      </c>
      <c r="G26" s="91">
        <v>18000</v>
      </c>
      <c r="H26" s="91">
        <v>61600</v>
      </c>
      <c r="I26" s="91">
        <v>0</v>
      </c>
      <c r="J26" s="91">
        <v>3014150</v>
      </c>
      <c r="K26" s="91">
        <v>56000</v>
      </c>
      <c r="L26" s="92">
        <v>31071600</v>
      </c>
      <c r="M26" s="93"/>
      <c r="N26" s="93"/>
    </row>
    <row r="27" spans="1:28" ht="45">
      <c r="A27" s="97" t="s">
        <v>84</v>
      </c>
      <c r="B27" s="98">
        <v>20373237</v>
      </c>
      <c r="C27" s="98">
        <v>801123</v>
      </c>
      <c r="D27" s="98">
        <v>200000</v>
      </c>
      <c r="E27" s="98">
        <v>687795</v>
      </c>
      <c r="F27" s="98">
        <v>183840</v>
      </c>
      <c r="G27" s="91">
        <v>2000</v>
      </c>
      <c r="H27" s="98">
        <v>45600</v>
      </c>
      <c r="I27" s="91">
        <v>0</v>
      </c>
      <c r="J27" s="91">
        <v>2390950</v>
      </c>
      <c r="K27" s="91">
        <v>40000</v>
      </c>
      <c r="L27" s="92">
        <v>24724545</v>
      </c>
      <c r="M27" s="93"/>
      <c r="N27" s="93"/>
    </row>
    <row r="28" spans="1:28" ht="45">
      <c r="A28" s="97" t="s">
        <v>85</v>
      </c>
      <c r="B28" s="98">
        <v>462600</v>
      </c>
      <c r="C28" s="91">
        <v>2000</v>
      </c>
      <c r="D28" s="91">
        <v>2000</v>
      </c>
      <c r="E28" s="91">
        <v>2000</v>
      </c>
      <c r="F28" s="91">
        <v>2000</v>
      </c>
      <c r="G28" s="91">
        <v>2000</v>
      </c>
      <c r="H28" s="91">
        <v>2000</v>
      </c>
      <c r="I28" s="91">
        <v>0</v>
      </c>
      <c r="J28" s="91">
        <v>54300</v>
      </c>
      <c r="K28" s="91">
        <v>2000</v>
      </c>
      <c r="L28" s="92">
        <v>530900</v>
      </c>
      <c r="M28" s="93"/>
      <c r="N28" s="93"/>
    </row>
    <row r="29" spans="1:28" ht="60">
      <c r="A29" s="97" t="s">
        <v>86</v>
      </c>
      <c r="B29" s="98">
        <v>616800</v>
      </c>
      <c r="C29" s="91">
        <v>2000</v>
      </c>
      <c r="D29" s="91">
        <v>2000</v>
      </c>
      <c r="E29" s="91">
        <v>2000</v>
      </c>
      <c r="F29" s="91">
        <v>2000</v>
      </c>
      <c r="G29" s="91">
        <v>2000</v>
      </c>
      <c r="H29" s="91">
        <v>2000</v>
      </c>
      <c r="I29" s="91">
        <v>0</v>
      </c>
      <c r="J29" s="91">
        <v>72400</v>
      </c>
      <c r="K29" s="91">
        <v>2000</v>
      </c>
      <c r="L29" s="92">
        <v>703200</v>
      </c>
      <c r="M29" s="93"/>
      <c r="N29" s="93"/>
    </row>
    <row r="30" spans="1:28" ht="45">
      <c r="A30" s="97" t="s">
        <v>87</v>
      </c>
      <c r="B30" s="98">
        <v>462600</v>
      </c>
      <c r="C30" s="91">
        <v>2000</v>
      </c>
      <c r="D30" s="91">
        <v>2000</v>
      </c>
      <c r="E30" s="91">
        <v>2000</v>
      </c>
      <c r="F30" s="91">
        <v>2000</v>
      </c>
      <c r="G30" s="91">
        <v>2000</v>
      </c>
      <c r="H30" s="91">
        <v>2000</v>
      </c>
      <c r="I30" s="91">
        <v>0</v>
      </c>
      <c r="J30" s="91">
        <v>54300</v>
      </c>
      <c r="K30" s="91">
        <v>2000</v>
      </c>
      <c r="L30" s="92">
        <v>530900</v>
      </c>
      <c r="M30" s="93"/>
      <c r="N30" s="93"/>
    </row>
    <row r="31" spans="1:28" ht="45">
      <c r="A31" s="97" t="s">
        <v>88</v>
      </c>
      <c r="B31" s="98">
        <v>1109700</v>
      </c>
      <c r="C31" s="91">
        <v>2000</v>
      </c>
      <c r="D31" s="91">
        <v>2000</v>
      </c>
      <c r="E31" s="91">
        <v>2000</v>
      </c>
      <c r="F31" s="91">
        <v>2000</v>
      </c>
      <c r="G31" s="91">
        <v>2000</v>
      </c>
      <c r="H31" s="91">
        <v>2000</v>
      </c>
      <c r="I31" s="91">
        <v>0</v>
      </c>
      <c r="J31" s="91">
        <v>112600</v>
      </c>
      <c r="K31" s="91">
        <v>2000</v>
      </c>
      <c r="L31" s="92">
        <v>1236300</v>
      </c>
      <c r="M31" s="93"/>
      <c r="N31" s="93"/>
    </row>
    <row r="32" spans="1:28" ht="45">
      <c r="A32" s="97" t="s">
        <v>89</v>
      </c>
      <c r="B32" s="98">
        <v>1109755</v>
      </c>
      <c r="C32" s="91">
        <v>2000</v>
      </c>
      <c r="D32" s="91">
        <v>2000</v>
      </c>
      <c r="E32" s="91">
        <v>2000</v>
      </c>
      <c r="F32" s="91">
        <v>2000</v>
      </c>
      <c r="G32" s="91">
        <v>2000</v>
      </c>
      <c r="H32" s="91">
        <v>2000</v>
      </c>
      <c r="I32" s="91">
        <v>0</v>
      </c>
      <c r="J32" s="91">
        <v>112600</v>
      </c>
      <c r="K32" s="91">
        <v>2000</v>
      </c>
      <c r="L32" s="92">
        <v>1236355</v>
      </c>
      <c r="M32" s="93"/>
      <c r="N32" s="93"/>
    </row>
    <row r="33" spans="1:14" ht="45">
      <c r="A33" s="97" t="s">
        <v>90</v>
      </c>
      <c r="B33" s="98">
        <v>411200</v>
      </c>
      <c r="C33" s="91">
        <v>2000</v>
      </c>
      <c r="D33" s="91">
        <v>2000</v>
      </c>
      <c r="E33" s="91">
        <v>2000</v>
      </c>
      <c r="F33" s="91">
        <v>2000</v>
      </c>
      <c r="G33" s="91">
        <v>2000</v>
      </c>
      <c r="H33" s="91">
        <v>2000</v>
      </c>
      <c r="I33" s="91">
        <v>0</v>
      </c>
      <c r="J33" s="91">
        <v>48200</v>
      </c>
      <c r="K33" s="91">
        <v>2000</v>
      </c>
      <c r="L33" s="92">
        <v>473400</v>
      </c>
      <c r="M33" s="93"/>
      <c r="N33" s="93"/>
    </row>
    <row r="34" spans="1:14" ht="30">
      <c r="A34" s="97" t="s">
        <v>91</v>
      </c>
      <c r="B34" s="98">
        <v>616800</v>
      </c>
      <c r="C34" s="91">
        <v>2000</v>
      </c>
      <c r="D34" s="91">
        <v>2000</v>
      </c>
      <c r="E34" s="91">
        <v>2000</v>
      </c>
      <c r="F34" s="91">
        <v>2000</v>
      </c>
      <c r="G34" s="91">
        <v>2000</v>
      </c>
      <c r="H34" s="91">
        <v>2000</v>
      </c>
      <c r="I34" s="91">
        <v>0</v>
      </c>
      <c r="J34" s="91">
        <v>72300</v>
      </c>
      <c r="K34" s="91">
        <v>2000</v>
      </c>
      <c r="L34" s="92">
        <v>703100</v>
      </c>
      <c r="M34" s="93"/>
      <c r="N34" s="93"/>
    </row>
    <row r="35" spans="1:14" ht="60">
      <c r="A35" s="97" t="s">
        <v>92</v>
      </c>
      <c r="B35" s="98">
        <v>822400</v>
      </c>
      <c r="C35" s="91">
        <v>2000</v>
      </c>
      <c r="D35" s="91">
        <v>2000</v>
      </c>
      <c r="E35" s="91">
        <v>2000</v>
      </c>
      <c r="F35" s="91">
        <v>2000</v>
      </c>
      <c r="G35" s="91">
        <v>2000</v>
      </c>
      <c r="H35" s="91">
        <v>2000</v>
      </c>
      <c r="I35" s="91">
        <v>0</v>
      </c>
      <c r="J35" s="91">
        <v>96500</v>
      </c>
      <c r="K35" s="91">
        <v>2000</v>
      </c>
      <c r="L35" s="92">
        <v>932900</v>
      </c>
      <c r="M35" s="93"/>
      <c r="N35" s="93"/>
    </row>
  </sheetData>
  <mergeCells count="7">
    <mergeCell ref="G1:L1"/>
    <mergeCell ref="G2:L2"/>
    <mergeCell ref="A8:L8"/>
    <mergeCell ref="A10:A12"/>
    <mergeCell ref="B10:D10"/>
    <mergeCell ref="E10:K10"/>
    <mergeCell ref="L10:L12"/>
  </mergeCells>
  <pageMargins left="0" right="0" top="0.59055118110236227" bottom="0.59055118110236227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view="pageBreakPreview" zoomScale="60" zoomScaleNormal="100" workbookViewId="0">
      <selection activeCell="R12" sqref="R12"/>
    </sheetView>
  </sheetViews>
  <sheetFormatPr defaultRowHeight="15"/>
  <cols>
    <col min="14" max="14" width="12.85546875" customWidth="1"/>
    <col min="15" max="15" width="18.140625" customWidth="1"/>
    <col min="16" max="16" width="14.5703125" customWidth="1"/>
  </cols>
  <sheetData>
    <row r="1" spans="1:17" ht="18.75">
      <c r="K1" s="195" t="s">
        <v>22</v>
      </c>
      <c r="L1" s="195"/>
      <c r="M1" s="195"/>
      <c r="N1" s="195"/>
      <c r="O1" s="195"/>
      <c r="P1" s="195"/>
    </row>
    <row r="2" spans="1:17" ht="18.75">
      <c r="K2" s="196" t="s">
        <v>113</v>
      </c>
      <c r="L2" s="196"/>
      <c r="M2" s="196"/>
      <c r="N2" s="196"/>
      <c r="O2" s="196"/>
      <c r="P2" s="196"/>
    </row>
    <row r="3" spans="1:17" ht="18.75">
      <c r="K3" s="32"/>
      <c r="L3" s="195" t="s">
        <v>114</v>
      </c>
      <c r="M3" s="195"/>
      <c r="N3" s="195"/>
      <c r="O3" s="195"/>
      <c r="P3" s="31"/>
    </row>
    <row r="4" spans="1:17" ht="18.75">
      <c r="K4" s="33"/>
      <c r="L4" s="33"/>
      <c r="M4" s="33"/>
      <c r="N4" s="33"/>
      <c r="O4" s="185" t="s">
        <v>29</v>
      </c>
      <c r="P4" s="31"/>
    </row>
    <row r="5" spans="1:17" ht="18.75">
      <c r="K5" s="32"/>
      <c r="L5" s="32"/>
      <c r="M5" s="32"/>
      <c r="N5" s="32"/>
      <c r="O5" s="32"/>
      <c r="P5" s="31"/>
    </row>
    <row r="6" spans="1:17" ht="18.75">
      <c r="K6" s="32" t="s">
        <v>23</v>
      </c>
      <c r="L6" s="33"/>
      <c r="M6" s="33"/>
      <c r="N6" s="32" t="s">
        <v>24</v>
      </c>
      <c r="O6" s="32"/>
      <c r="P6" s="31"/>
    </row>
    <row r="7" spans="1:17" ht="82.5" customHeight="1">
      <c r="A7" s="208" t="s">
        <v>116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61"/>
    </row>
    <row r="8" spans="1:17" ht="12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61"/>
    </row>
    <row r="10" spans="1:17" ht="15.7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</row>
    <row r="11" spans="1:17" ht="96.75" customHeight="1">
      <c r="A11" s="210" t="s">
        <v>21</v>
      </c>
      <c r="B11" s="210"/>
      <c r="C11" s="210"/>
      <c r="D11" s="210"/>
      <c r="E11" s="210"/>
      <c r="F11" s="210"/>
      <c r="G11" s="210"/>
      <c r="H11" s="210" t="s">
        <v>52</v>
      </c>
      <c r="I11" s="210"/>
      <c r="J11" s="210"/>
      <c r="K11" s="210"/>
      <c r="L11" s="210"/>
      <c r="M11" s="210"/>
      <c r="N11" s="210"/>
      <c r="O11" s="210" t="s">
        <v>53</v>
      </c>
      <c r="P11" s="210"/>
    </row>
    <row r="12" spans="1:17" ht="75" customHeight="1">
      <c r="A12" s="210" t="s">
        <v>7</v>
      </c>
      <c r="B12" s="210"/>
      <c r="C12" s="210"/>
      <c r="D12" s="210"/>
      <c r="E12" s="210"/>
      <c r="F12" s="210"/>
      <c r="G12" s="210"/>
      <c r="H12" s="211" t="s">
        <v>54</v>
      </c>
      <c r="I12" s="211"/>
      <c r="J12" s="211"/>
      <c r="K12" s="211"/>
      <c r="L12" s="211"/>
      <c r="M12" s="211"/>
      <c r="N12" s="211"/>
      <c r="O12" s="215">
        <v>1</v>
      </c>
      <c r="P12" s="215"/>
    </row>
    <row r="13" spans="1:17" ht="75" customHeight="1">
      <c r="A13" s="210" t="s">
        <v>6</v>
      </c>
      <c r="B13" s="210"/>
      <c r="C13" s="210"/>
      <c r="D13" s="210"/>
      <c r="E13" s="210"/>
      <c r="F13" s="210"/>
      <c r="G13" s="210"/>
      <c r="H13" s="211" t="s">
        <v>54</v>
      </c>
      <c r="I13" s="211"/>
      <c r="J13" s="211"/>
      <c r="K13" s="211"/>
      <c r="L13" s="211"/>
      <c r="M13" s="211"/>
      <c r="N13" s="211"/>
      <c r="O13" s="215">
        <v>1</v>
      </c>
      <c r="P13" s="215"/>
    </row>
    <row r="14" spans="1:17" ht="75" customHeight="1">
      <c r="A14" s="210" t="s">
        <v>0</v>
      </c>
      <c r="B14" s="210"/>
      <c r="C14" s="210"/>
      <c r="D14" s="210"/>
      <c r="E14" s="210"/>
      <c r="F14" s="210"/>
      <c r="G14" s="210"/>
      <c r="H14" s="211" t="s">
        <v>54</v>
      </c>
      <c r="I14" s="211"/>
      <c r="J14" s="211"/>
      <c r="K14" s="211"/>
      <c r="L14" s="211"/>
      <c r="M14" s="211"/>
      <c r="N14" s="211"/>
      <c r="O14" s="215">
        <v>2</v>
      </c>
      <c r="P14" s="215"/>
    </row>
    <row r="15" spans="1:17" ht="75" customHeight="1">
      <c r="A15" s="210"/>
      <c r="B15" s="210"/>
      <c r="C15" s="210"/>
      <c r="D15" s="210"/>
      <c r="E15" s="210"/>
      <c r="F15" s="210"/>
      <c r="G15" s="210"/>
      <c r="H15" s="211" t="s">
        <v>115</v>
      </c>
      <c r="I15" s="211"/>
      <c r="J15" s="211"/>
      <c r="K15" s="211"/>
      <c r="L15" s="211"/>
      <c r="M15" s="211"/>
      <c r="N15" s="211"/>
      <c r="O15" s="215">
        <v>2</v>
      </c>
      <c r="P15" s="215"/>
    </row>
    <row r="16" spans="1:17" ht="75" customHeight="1">
      <c r="A16" s="210" t="s">
        <v>4</v>
      </c>
      <c r="B16" s="210"/>
      <c r="C16" s="210"/>
      <c r="D16" s="210"/>
      <c r="E16" s="210"/>
      <c r="F16" s="210"/>
      <c r="G16" s="210"/>
      <c r="H16" s="211" t="s">
        <v>54</v>
      </c>
      <c r="I16" s="211"/>
      <c r="J16" s="211"/>
      <c r="K16" s="211"/>
      <c r="L16" s="211"/>
      <c r="M16" s="211"/>
      <c r="N16" s="211"/>
      <c r="O16" s="215">
        <v>1.4</v>
      </c>
      <c r="P16" s="215"/>
    </row>
    <row r="17" spans="1:16" ht="75" customHeight="1">
      <c r="A17" s="210"/>
      <c r="B17" s="210"/>
      <c r="C17" s="210"/>
      <c r="D17" s="210"/>
      <c r="E17" s="210"/>
      <c r="F17" s="210"/>
      <c r="G17" s="210"/>
      <c r="H17" s="212" t="s">
        <v>115</v>
      </c>
      <c r="I17" s="213"/>
      <c r="J17" s="213"/>
      <c r="K17" s="213"/>
      <c r="L17" s="213"/>
      <c r="M17" s="213"/>
      <c r="N17" s="214"/>
      <c r="O17" s="215">
        <v>1.4</v>
      </c>
      <c r="P17" s="215"/>
    </row>
    <row r="18" spans="1:16" ht="75" customHeight="1">
      <c r="A18" s="210" t="s">
        <v>2</v>
      </c>
      <c r="B18" s="210"/>
      <c r="C18" s="210"/>
      <c r="D18" s="210"/>
      <c r="E18" s="210"/>
      <c r="F18" s="210"/>
      <c r="G18" s="210"/>
      <c r="H18" s="211" t="s">
        <v>54</v>
      </c>
      <c r="I18" s="211"/>
      <c r="J18" s="211"/>
      <c r="K18" s="211"/>
      <c r="L18" s="211"/>
      <c r="M18" s="211"/>
      <c r="N18" s="211"/>
      <c r="O18" s="215">
        <v>1.5</v>
      </c>
      <c r="P18" s="215"/>
    </row>
    <row r="19" spans="1:16" ht="75" customHeight="1">
      <c r="A19" s="210"/>
      <c r="B19" s="210"/>
      <c r="C19" s="210"/>
      <c r="D19" s="210"/>
      <c r="E19" s="210"/>
      <c r="F19" s="210"/>
      <c r="G19" s="210"/>
      <c r="H19" s="211" t="s">
        <v>115</v>
      </c>
      <c r="I19" s="211"/>
      <c r="J19" s="211"/>
      <c r="K19" s="211"/>
      <c r="L19" s="211"/>
      <c r="M19" s="211"/>
      <c r="N19" s="211"/>
      <c r="O19" s="215">
        <v>1.5</v>
      </c>
      <c r="P19" s="215"/>
    </row>
    <row r="20" spans="1:16" ht="75" customHeight="1">
      <c r="A20" s="210"/>
      <c r="B20" s="210"/>
      <c r="C20" s="210"/>
      <c r="D20" s="210"/>
      <c r="E20" s="210"/>
      <c r="F20" s="210"/>
      <c r="G20" s="210"/>
      <c r="H20" s="211" t="s">
        <v>55</v>
      </c>
      <c r="I20" s="211"/>
      <c r="J20" s="211"/>
      <c r="K20" s="211"/>
      <c r="L20" s="211"/>
      <c r="M20" s="211"/>
      <c r="N20" s="211"/>
      <c r="O20" s="215">
        <v>1.5</v>
      </c>
      <c r="P20" s="215"/>
    </row>
    <row r="21" spans="1:16" ht="75" customHeight="1">
      <c r="A21" s="210" t="s">
        <v>5</v>
      </c>
      <c r="B21" s="210"/>
      <c r="C21" s="210"/>
      <c r="D21" s="210"/>
      <c r="E21" s="210"/>
      <c r="F21" s="210"/>
      <c r="G21" s="210"/>
      <c r="H21" s="211" t="s">
        <v>54</v>
      </c>
      <c r="I21" s="211"/>
      <c r="J21" s="211"/>
      <c r="K21" s="211"/>
      <c r="L21" s="211"/>
      <c r="M21" s="211"/>
      <c r="N21" s="211"/>
      <c r="O21" s="215">
        <v>1.4</v>
      </c>
      <c r="P21" s="215"/>
    </row>
    <row r="22" spans="1:16" ht="75" customHeight="1">
      <c r="A22" s="210"/>
      <c r="B22" s="210"/>
      <c r="C22" s="210"/>
      <c r="D22" s="210"/>
      <c r="E22" s="210"/>
      <c r="F22" s="210"/>
      <c r="G22" s="210"/>
      <c r="H22" s="211" t="s">
        <v>115</v>
      </c>
      <c r="I22" s="211"/>
      <c r="J22" s="211"/>
      <c r="K22" s="211"/>
      <c r="L22" s="211"/>
      <c r="M22" s="211"/>
      <c r="N22" s="211"/>
      <c r="O22" s="215">
        <v>1.4</v>
      </c>
      <c r="P22" s="215"/>
    </row>
    <row r="23" spans="1:16" ht="75" customHeight="1">
      <c r="A23" s="210" t="s">
        <v>1</v>
      </c>
      <c r="B23" s="210"/>
      <c r="C23" s="210"/>
      <c r="D23" s="210"/>
      <c r="E23" s="210"/>
      <c r="F23" s="210"/>
      <c r="G23" s="210"/>
      <c r="H23" s="211" t="s">
        <v>54</v>
      </c>
      <c r="I23" s="211"/>
      <c r="J23" s="211"/>
      <c r="K23" s="211"/>
      <c r="L23" s="211"/>
      <c r="M23" s="211"/>
      <c r="N23" s="211"/>
      <c r="O23" s="215">
        <v>1.3</v>
      </c>
      <c r="P23" s="215"/>
    </row>
    <row r="24" spans="1:16" ht="75" customHeight="1">
      <c r="A24" s="210"/>
      <c r="B24" s="210"/>
      <c r="C24" s="210"/>
      <c r="D24" s="210"/>
      <c r="E24" s="210"/>
      <c r="F24" s="210"/>
      <c r="G24" s="210"/>
      <c r="H24" s="211" t="s">
        <v>115</v>
      </c>
      <c r="I24" s="211"/>
      <c r="J24" s="211"/>
      <c r="K24" s="211"/>
      <c r="L24" s="211"/>
      <c r="M24" s="211"/>
      <c r="N24" s="211"/>
      <c r="O24" s="215">
        <v>1.3</v>
      </c>
      <c r="P24" s="215"/>
    </row>
    <row r="25" spans="1:16" ht="75" customHeight="1">
      <c r="A25" s="210"/>
      <c r="B25" s="210"/>
      <c r="C25" s="210"/>
      <c r="D25" s="210"/>
      <c r="E25" s="210"/>
      <c r="F25" s="210"/>
      <c r="G25" s="210"/>
      <c r="H25" s="211" t="s">
        <v>55</v>
      </c>
      <c r="I25" s="211"/>
      <c r="J25" s="211"/>
      <c r="K25" s="211"/>
      <c r="L25" s="211"/>
      <c r="M25" s="211"/>
      <c r="N25" s="211"/>
      <c r="O25" s="215">
        <v>1.3</v>
      </c>
      <c r="P25" s="215"/>
    </row>
    <row r="26" spans="1:16" ht="106.5" customHeight="1">
      <c r="A26" s="210" t="s">
        <v>3</v>
      </c>
      <c r="B26" s="210"/>
      <c r="C26" s="210"/>
      <c r="D26" s="210"/>
      <c r="E26" s="210"/>
      <c r="F26" s="210"/>
      <c r="G26" s="210"/>
      <c r="H26" s="211" t="s">
        <v>54</v>
      </c>
      <c r="I26" s="211"/>
      <c r="J26" s="211"/>
      <c r="K26" s="211"/>
      <c r="L26" s="211"/>
      <c r="M26" s="211"/>
      <c r="N26" s="211"/>
      <c r="O26" s="215">
        <v>1</v>
      </c>
      <c r="P26" s="215"/>
    </row>
  </sheetData>
  <mergeCells count="46">
    <mergeCell ref="K1:P1"/>
    <mergeCell ref="K2:P2"/>
    <mergeCell ref="L3:O3"/>
    <mergeCell ref="A21:G22"/>
    <mergeCell ref="A23:G25"/>
    <mergeCell ref="H20:N20"/>
    <mergeCell ref="O20:P20"/>
    <mergeCell ref="H22:N22"/>
    <mergeCell ref="O22:P22"/>
    <mergeCell ref="H24:N24"/>
    <mergeCell ref="O24:P24"/>
    <mergeCell ref="A18:G20"/>
    <mergeCell ref="H23:N23"/>
    <mergeCell ref="O23:P23"/>
    <mergeCell ref="H18:N18"/>
    <mergeCell ref="O18:P18"/>
    <mergeCell ref="H21:N21"/>
    <mergeCell ref="O21:P21"/>
    <mergeCell ref="H19:N19"/>
    <mergeCell ref="A26:G26"/>
    <mergeCell ref="H26:N26"/>
    <mergeCell ref="O26:P26"/>
    <mergeCell ref="H25:N25"/>
    <mergeCell ref="O25:P25"/>
    <mergeCell ref="O19:P19"/>
    <mergeCell ref="O12:P12"/>
    <mergeCell ref="O13:P13"/>
    <mergeCell ref="O14:P14"/>
    <mergeCell ref="H16:N16"/>
    <mergeCell ref="O16:P16"/>
    <mergeCell ref="A7:P7"/>
    <mergeCell ref="A10:P10"/>
    <mergeCell ref="A16:G17"/>
    <mergeCell ref="A11:G11"/>
    <mergeCell ref="A12:G12"/>
    <mergeCell ref="A13:G13"/>
    <mergeCell ref="H11:N11"/>
    <mergeCell ref="H12:N12"/>
    <mergeCell ref="H13:N13"/>
    <mergeCell ref="H14:N14"/>
    <mergeCell ref="A14:G15"/>
    <mergeCell ref="H17:N17"/>
    <mergeCell ref="O17:P17"/>
    <mergeCell ref="H15:N15"/>
    <mergeCell ref="O15:P15"/>
    <mergeCell ref="O11:P11"/>
  </mergeCells>
  <pageMargins left="0.70866141732283472" right="0.70866141732283472" top="0.74803149606299213" bottom="0.74803149606299213" header="0.31496062992125984" footer="0.31496062992125984"/>
  <pageSetup paperSize="9" scale="7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Нормативы по услугам (ИТОГ)</vt:lpstr>
      <vt:lpstr>Нормативы по услугам (расчет)</vt:lpstr>
      <vt:lpstr>Нормативы по услугам ФБ МСЭ</vt:lpstr>
      <vt:lpstr>Нормативы по работам (ФБ МСЭ)</vt:lpstr>
      <vt:lpstr>Отраслевой корр. коэффициент</vt:lpstr>
      <vt:lpstr>'Нормативы по работам (ФБ МСЭ)'!Заголовки_для_печати</vt:lpstr>
      <vt:lpstr>'Нормативы по услугам (ИТОГ)'!Заголовки_для_печати</vt:lpstr>
      <vt:lpstr>'Нормативы по услугам (расчет)'!Заголовки_для_печати</vt:lpstr>
      <vt:lpstr>'Нормативы по услугам ФБ МСЭ'!Заголовки_для_печати</vt:lpstr>
      <vt:lpstr>'Нормативы по работам (ФБ МСЭ)'!Область_печати</vt:lpstr>
      <vt:lpstr>'Нормативы по услугам (ИТОГ)'!Область_печати</vt:lpstr>
      <vt:lpstr>'Нормативы по услугам (расчет)'!Область_печати</vt:lpstr>
      <vt:lpstr>'Нормативы по услугам ФБ МСЭ'!Область_печати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BuklaevEF</dc:creator>
  <cp:lastModifiedBy>SokolovAM</cp:lastModifiedBy>
  <cp:lastPrinted>2018-08-21T10:03:26Z</cp:lastPrinted>
  <dcterms:created xsi:type="dcterms:W3CDTF">2015-11-30T08:05:20Z</dcterms:created>
  <dcterms:modified xsi:type="dcterms:W3CDTF">2018-08-21T10:21:26Z</dcterms:modified>
</cp:coreProperties>
</file>