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589"/>
  </bookViews>
  <sheets>
    <sheet name="ИТОГО" sheetId="8" r:id="rId1"/>
    <sheet name="2018 год" sheetId="4" r:id="rId2"/>
  </sheets>
  <definedNames>
    <definedName name="_xlnm._FilterDatabase" localSheetId="1" hidden="1">'2018 год'!$A$31:$H$86</definedName>
  </definedNames>
  <calcPr calcId="125725"/>
</workbook>
</file>

<file path=xl/calcChain.xml><?xml version="1.0" encoding="utf-8"?>
<calcChain xmlns="http://schemas.openxmlformats.org/spreadsheetml/2006/main">
  <c r="D53" i="8"/>
  <c r="E13"/>
  <c r="D142" i="4"/>
  <c r="I105"/>
  <c r="N105"/>
  <c r="L105" s="1"/>
  <c r="F83"/>
  <c r="E83"/>
  <c r="D83"/>
  <c r="L43"/>
  <c r="I43"/>
  <c r="G142"/>
  <c r="E142"/>
  <c r="I97"/>
  <c r="I98"/>
  <c r="I99"/>
  <c r="I100"/>
  <c r="I101"/>
  <c r="I102"/>
  <c r="I103"/>
  <c r="I104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96"/>
  <c r="I35"/>
  <c r="I36"/>
  <c r="I37"/>
  <c r="I38"/>
  <c r="I39"/>
  <c r="I40"/>
  <c r="I41"/>
  <c r="I42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34"/>
  <c r="H142" l="1"/>
  <c r="F142"/>
  <c r="N141"/>
  <c r="L141" s="1"/>
  <c r="N140"/>
  <c r="L140" s="1"/>
  <c r="N139"/>
  <c r="L139" s="1"/>
  <c r="N138"/>
  <c r="L138" s="1"/>
  <c r="N137"/>
  <c r="L137" s="1"/>
  <c r="N136"/>
  <c r="L136" s="1"/>
  <c r="N135"/>
  <c r="L135" s="1"/>
  <c r="N134"/>
  <c r="L134" s="1"/>
  <c r="N133"/>
  <c r="L133" s="1"/>
  <c r="N132"/>
  <c r="L132" s="1"/>
  <c r="N131"/>
  <c r="L131" s="1"/>
  <c r="N130"/>
  <c r="L130" s="1"/>
  <c r="N129"/>
  <c r="L129" s="1"/>
  <c r="N128"/>
  <c r="L128" s="1"/>
  <c r="N127"/>
  <c r="L127" s="1"/>
  <c r="N126"/>
  <c r="L126" s="1"/>
  <c r="N125"/>
  <c r="L125" s="1"/>
  <c r="N124"/>
  <c r="L124" s="1"/>
  <c r="N123"/>
  <c r="L123" s="1"/>
  <c r="N122"/>
  <c r="L122" s="1"/>
  <c r="N121"/>
  <c r="L121" s="1"/>
  <c r="N120"/>
  <c r="L120" s="1"/>
  <c r="N119"/>
  <c r="L119" s="1"/>
  <c r="N118"/>
  <c r="L118" s="1"/>
  <c r="N117"/>
  <c r="L117" s="1"/>
  <c r="N116"/>
  <c r="L116" s="1"/>
  <c r="N115"/>
  <c r="L115" s="1"/>
  <c r="N114"/>
  <c r="L114" s="1"/>
  <c r="N113"/>
  <c r="L113" s="1"/>
  <c r="N112"/>
  <c r="L112" s="1"/>
  <c r="N111"/>
  <c r="L111" s="1"/>
  <c r="N110"/>
  <c r="L110" s="1"/>
  <c r="N109"/>
  <c r="L109" s="1"/>
  <c r="N108"/>
  <c r="L108" s="1"/>
  <c r="N107"/>
  <c r="L107" s="1"/>
  <c r="N106"/>
  <c r="L106" s="1"/>
  <c r="N104"/>
  <c r="L104" s="1"/>
  <c r="N103"/>
  <c r="L103" s="1"/>
  <c r="N102"/>
  <c r="L102" s="1"/>
  <c r="N101"/>
  <c r="L101" s="1"/>
  <c r="N100"/>
  <c r="L100" s="1"/>
  <c r="N99"/>
  <c r="L99" s="1"/>
  <c r="N98"/>
  <c r="L98" s="1"/>
  <c r="N97"/>
  <c r="L97" s="1"/>
  <c r="N96"/>
  <c r="L96"/>
  <c r="I142" l="1"/>
  <c r="N34" l="1"/>
  <c r="L34" s="1"/>
  <c r="E5" i="8"/>
  <c r="E6"/>
  <c r="E7"/>
  <c r="E8"/>
  <c r="E9"/>
  <c r="E10"/>
  <c r="E11"/>
  <c r="E1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4"/>
  <c r="B5"/>
  <c r="B6"/>
  <c r="B7"/>
  <c r="B8"/>
  <c r="B9"/>
  <c r="B10"/>
  <c r="B11"/>
  <c r="B12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4"/>
  <c r="I83" i="4" l="1"/>
  <c r="J43" s="1"/>
  <c r="E53" i="8"/>
  <c r="J80" i="4" l="1"/>
  <c r="J38"/>
  <c r="J42"/>
  <c r="J47"/>
  <c r="J51"/>
  <c r="J55"/>
  <c r="J59"/>
  <c r="J63"/>
  <c r="J67"/>
  <c r="J71"/>
  <c r="J75"/>
  <c r="J79"/>
  <c r="J34"/>
  <c r="J37"/>
  <c r="J41"/>
  <c r="J46"/>
  <c r="J50"/>
  <c r="J54"/>
  <c r="J58"/>
  <c r="J62"/>
  <c r="J66"/>
  <c r="J70"/>
  <c r="J74"/>
  <c r="J78"/>
  <c r="J82"/>
  <c r="J36"/>
  <c r="J40"/>
  <c r="J45"/>
  <c r="J49"/>
  <c r="J53"/>
  <c r="J57"/>
  <c r="J61"/>
  <c r="J65"/>
  <c r="J69"/>
  <c r="J73"/>
  <c r="J77"/>
  <c r="J81"/>
  <c r="J35"/>
  <c r="J39"/>
  <c r="J44"/>
  <c r="J48"/>
  <c r="J52"/>
  <c r="J56"/>
  <c r="J60"/>
  <c r="J64"/>
  <c r="J68"/>
  <c r="J72"/>
  <c r="J76"/>
  <c r="G83"/>
  <c r="N77" l="1"/>
  <c r="L77" s="1"/>
  <c r="N74"/>
  <c r="L74" s="1"/>
  <c r="N58"/>
  <c r="L58" s="1"/>
  <c r="N53"/>
  <c r="L53" s="1"/>
  <c r="N46"/>
  <c r="L46" s="1"/>
  <c r="N82" l="1"/>
  <c r="L82" s="1"/>
  <c r="N81"/>
  <c r="L81" s="1"/>
  <c r="N80"/>
  <c r="L80" s="1"/>
  <c r="C50" i="8" s="1"/>
  <c r="N79" i="4"/>
  <c r="L79" s="1"/>
  <c r="N78"/>
  <c r="L78" s="1"/>
  <c r="N76"/>
  <c r="L76" s="1"/>
  <c r="C46" i="8" s="1"/>
  <c r="N75" i="4"/>
  <c r="L75" s="1"/>
  <c r="N73"/>
  <c r="L73" s="1"/>
  <c r="N72"/>
  <c r="L72" s="1"/>
  <c r="N71"/>
  <c r="L71" s="1"/>
  <c r="N70"/>
  <c r="L70" s="1"/>
  <c r="N69"/>
  <c r="L69" s="1"/>
  <c r="N68"/>
  <c r="L68" s="1"/>
  <c r="N67"/>
  <c r="L67" s="1"/>
  <c r="N66"/>
  <c r="L66" s="1"/>
  <c r="N65"/>
  <c r="L65" s="1"/>
  <c r="N64"/>
  <c r="L64" s="1"/>
  <c r="N63"/>
  <c r="L63" s="1"/>
  <c r="N62"/>
  <c r="L62" s="1"/>
  <c r="N36"/>
  <c r="L36" s="1"/>
  <c r="N37"/>
  <c r="L37" s="1"/>
  <c r="N38"/>
  <c r="L38" s="1"/>
  <c r="N39"/>
  <c r="L39" s="1"/>
  <c r="N40"/>
  <c r="L40" s="1"/>
  <c r="N41"/>
  <c r="L41" s="1"/>
  <c r="N42"/>
  <c r="L42" s="1"/>
  <c r="N44"/>
  <c r="L44" s="1"/>
  <c r="N45"/>
  <c r="L45" s="1"/>
  <c r="N47"/>
  <c r="L47" s="1"/>
  <c r="N48"/>
  <c r="L48" s="1"/>
  <c r="N49"/>
  <c r="L49" s="1"/>
  <c r="N50"/>
  <c r="L50" s="1"/>
  <c r="N51"/>
  <c r="L51" s="1"/>
  <c r="N52"/>
  <c r="L52" s="1"/>
  <c r="N54"/>
  <c r="L54" s="1"/>
  <c r="N55"/>
  <c r="L55" s="1"/>
  <c r="N56"/>
  <c r="L56" s="1"/>
  <c r="N57"/>
  <c r="L57" s="1"/>
  <c r="N59"/>
  <c r="L59" s="1"/>
  <c r="N60"/>
  <c r="L60" s="1"/>
  <c r="N61"/>
  <c r="L61" s="1"/>
  <c r="N35"/>
  <c r="L35" s="1"/>
  <c r="L85" l="1"/>
  <c r="E144" s="1"/>
  <c r="J105" s="1"/>
  <c r="C13" i="8" s="1"/>
  <c r="C39"/>
  <c r="J83" i="4"/>
  <c r="H83"/>
  <c r="J100" l="1"/>
  <c r="J104"/>
  <c r="J109"/>
  <c r="J113"/>
  <c r="J117"/>
  <c r="J121"/>
  <c r="J125"/>
  <c r="J129"/>
  <c r="J133"/>
  <c r="J97"/>
  <c r="J101"/>
  <c r="J106"/>
  <c r="J110"/>
  <c r="J114"/>
  <c r="J118"/>
  <c r="J122"/>
  <c r="J126"/>
  <c r="J130"/>
  <c r="J134"/>
  <c r="J137"/>
  <c r="C47" i="8" s="1"/>
  <c r="J140" i="4"/>
  <c r="J98"/>
  <c r="J102"/>
  <c r="J107"/>
  <c r="J111"/>
  <c r="J115"/>
  <c r="C23" i="8" s="1"/>
  <c r="J119" i="4"/>
  <c r="J123"/>
  <c r="J127"/>
  <c r="J131"/>
  <c r="J135"/>
  <c r="C44" i="8" s="1"/>
  <c r="J138" i="4"/>
  <c r="J141"/>
  <c r="J99"/>
  <c r="J103"/>
  <c r="J108"/>
  <c r="C16" i="8" s="1"/>
  <c r="J112" i="4"/>
  <c r="J116"/>
  <c r="J120"/>
  <c r="C28" i="8" s="1"/>
  <c r="J124" i="4"/>
  <c r="J128"/>
  <c r="J132"/>
  <c r="J136"/>
  <c r="J139"/>
  <c r="J96"/>
  <c r="K35"/>
  <c r="K83" s="1"/>
  <c r="K76"/>
  <c r="K65"/>
  <c r="K82"/>
  <c r="K64"/>
  <c r="K48"/>
  <c r="K68"/>
  <c r="K42"/>
  <c r="K51"/>
  <c r="K41"/>
  <c r="K50"/>
  <c r="K38"/>
  <c r="K47"/>
  <c r="K37"/>
  <c r="K45"/>
  <c r="K36"/>
  <c r="K40"/>
  <c r="K44"/>
  <c r="K49"/>
  <c r="K39"/>
  <c r="K78"/>
  <c r="K67"/>
  <c r="K61"/>
  <c r="K79"/>
  <c r="K72"/>
  <c r="K60"/>
  <c r="K55"/>
  <c r="K54"/>
  <c r="K75"/>
  <c r="K70"/>
  <c r="K66"/>
  <c r="K63"/>
  <c r="K57"/>
  <c r="K52"/>
  <c r="K81"/>
  <c r="K71"/>
  <c r="K59"/>
  <c r="K80"/>
  <c r="K73"/>
  <c r="K69"/>
  <c r="K62"/>
  <c r="K56"/>
  <c r="C49" i="8" l="1"/>
  <c r="K139" i="4"/>
  <c r="C41" i="8"/>
  <c r="K132" i="4"/>
  <c r="C32" i="8"/>
  <c r="K124" i="4"/>
  <c r="C24" i="8"/>
  <c r="K116" i="4"/>
  <c r="C7" i="8"/>
  <c r="K99" i="4"/>
  <c r="C48" i="8"/>
  <c r="K138" i="4"/>
  <c r="C40" i="8"/>
  <c r="K131" i="4"/>
  <c r="C31" i="8"/>
  <c r="K123" i="4"/>
  <c r="C15" i="8"/>
  <c r="K107" i="4"/>
  <c r="C6" i="8"/>
  <c r="K98" i="4"/>
  <c r="C38" i="8"/>
  <c r="K130" i="4"/>
  <c r="C30" i="8"/>
  <c r="K122" i="4"/>
  <c r="C22" i="8"/>
  <c r="K114" i="4"/>
  <c r="C14" i="8"/>
  <c r="K106" i="4"/>
  <c r="C5" i="8"/>
  <c r="K97" i="4"/>
  <c r="C42" i="8"/>
  <c r="K133" i="4"/>
  <c r="C33" i="8"/>
  <c r="K125" i="4"/>
  <c r="C25" i="8"/>
  <c r="K117" i="4"/>
  <c r="C17" i="8"/>
  <c r="K109" i="4"/>
  <c r="C8" i="8"/>
  <c r="K100" i="4"/>
  <c r="C4" i="8"/>
  <c r="J142" i="4"/>
  <c r="K142" s="1"/>
  <c r="C45" i="8"/>
  <c r="K136" i="4"/>
  <c r="C36" i="8"/>
  <c r="K128" i="4"/>
  <c r="C20" i="8"/>
  <c r="K112" i="4"/>
  <c r="C11" i="8"/>
  <c r="K103" i="4"/>
  <c r="C52" i="8"/>
  <c r="K141" i="4"/>
  <c r="C35" i="8"/>
  <c r="K127" i="4"/>
  <c r="C27" i="8"/>
  <c r="K119" i="4"/>
  <c r="C19" i="8"/>
  <c r="K111" i="4"/>
  <c r="C10" i="8"/>
  <c r="K102" i="4"/>
  <c r="C51" i="8"/>
  <c r="K140" i="4"/>
  <c r="C43" i="8"/>
  <c r="K134" i="4"/>
  <c r="C34" i="8"/>
  <c r="K126" i="4"/>
  <c r="C26" i="8"/>
  <c r="K118" i="4"/>
  <c r="C18" i="8"/>
  <c r="K110" i="4"/>
  <c r="C9" i="8"/>
  <c r="K101" i="4"/>
  <c r="C37" i="8"/>
  <c r="K129" i="4"/>
  <c r="C29" i="8"/>
  <c r="K121" i="4"/>
  <c r="C21" i="8"/>
  <c r="K113" i="4"/>
  <c r="C12" i="8"/>
  <c r="K104" i="4"/>
  <c r="C53" i="8" l="1"/>
</calcChain>
</file>

<file path=xl/sharedStrings.xml><?xml version="1.0" encoding="utf-8"?>
<sst xmlns="http://schemas.openxmlformats.org/spreadsheetml/2006/main" count="217" uniqueCount="129">
  <si>
    <t>Республика Саха (Якутия)</t>
  </si>
  <si>
    <t>№ п/п</t>
  </si>
  <si>
    <t xml:space="preserve">Краснодарский край </t>
  </si>
  <si>
    <t xml:space="preserve">Красноярский край </t>
  </si>
  <si>
    <t>ИТОГО:</t>
  </si>
  <si>
    <t>Ставропольский край</t>
  </si>
  <si>
    <t>Республика Мордовия</t>
  </si>
  <si>
    <t xml:space="preserve"> </t>
  </si>
  <si>
    <t>Карачаево-Черкесская Республика</t>
  </si>
  <si>
    <t>Воронежская область</t>
  </si>
  <si>
    <t>Белгородская область</t>
  </si>
  <si>
    <t>Калининградская область</t>
  </si>
  <si>
    <t>Калужская область</t>
  </si>
  <si>
    <t>Курганская область</t>
  </si>
  <si>
    <t>Саратовская область</t>
  </si>
  <si>
    <r>
      <t xml:space="preserve">Свердловская </t>
    </r>
    <r>
      <rPr>
        <sz val="12"/>
        <color theme="1"/>
        <rFont val="Times New Roman"/>
        <family val="1"/>
        <charset val="204"/>
      </rPr>
      <t>область</t>
    </r>
  </si>
  <si>
    <t>Тамбовская область</t>
  </si>
  <si>
    <t>Липецкая область</t>
  </si>
  <si>
    <t>Тверская область</t>
  </si>
  <si>
    <t>Архангельская область</t>
  </si>
  <si>
    <t>Новосибирская область</t>
  </si>
  <si>
    <t>Тульская область</t>
  </si>
  <si>
    <r>
      <rPr>
        <sz val="12"/>
        <color theme="1"/>
        <rFont val="Times New Roman"/>
        <family val="1"/>
        <charset val="204"/>
      </rPr>
      <t xml:space="preserve">Количество транспортных средств </t>
    </r>
    <r>
      <rPr>
        <b/>
        <sz val="12"/>
        <color theme="1"/>
        <rFont val="Times New Roman"/>
        <family val="1"/>
        <charset val="204"/>
      </rPr>
      <t>Ki</t>
    </r>
  </si>
  <si>
    <t>Чеченская Республика</t>
  </si>
  <si>
    <t>Республика Адыгея (Адыгея)</t>
  </si>
  <si>
    <t xml:space="preserve">Хабаровский край </t>
  </si>
  <si>
    <t>Владимирская область</t>
  </si>
  <si>
    <t>Ханты-Мансийский автономный округ-Югра</t>
  </si>
  <si>
    <t>Размер предусмотренной субсидии:</t>
  </si>
  <si>
    <t>((Ni+Pi) x Ci + Ti x Ki) x Yi</t>
  </si>
  <si>
    <t>Республика Марий Эл</t>
  </si>
  <si>
    <t>Республика Коми</t>
  </si>
  <si>
    <t>Брянская область</t>
  </si>
  <si>
    <t>Волгоградская область</t>
  </si>
  <si>
    <t>Приморский край</t>
  </si>
  <si>
    <t>Республика Башкортостан</t>
  </si>
  <si>
    <t>Республика Калмыкия</t>
  </si>
  <si>
    <t>Республика Хакасия</t>
  </si>
  <si>
    <t>Смоленская область</t>
  </si>
  <si>
    <t>Тюменская область</t>
  </si>
  <si>
    <t>Республика Алтай</t>
  </si>
  <si>
    <t>Кабардино-Балкарская Республика</t>
  </si>
  <si>
    <t>Республика Татарстан</t>
  </si>
  <si>
    <t>Чувашская Республика</t>
  </si>
  <si>
    <t>Ростовская область</t>
  </si>
  <si>
    <t>Республика Крым</t>
  </si>
  <si>
    <t>Ульяновская область</t>
  </si>
  <si>
    <t xml:space="preserve">                       распределения межбюджетного трансферта между субъектами Российской Федерации</t>
  </si>
  <si>
    <t>Коды</t>
  </si>
  <si>
    <t>по ОКПО</t>
  </si>
  <si>
    <t>Раздел</t>
  </si>
  <si>
    <t>Подраздел</t>
  </si>
  <si>
    <t>Государственная программа</t>
  </si>
  <si>
    <t xml:space="preserve">Подпрограмма </t>
  </si>
  <si>
    <t>Основное мероприятие</t>
  </si>
  <si>
    <t xml:space="preserve">Наименование межбюджетного </t>
  </si>
  <si>
    <t>трансферта (направление расходов)</t>
  </si>
  <si>
    <t>Вид расходов</t>
  </si>
  <si>
    <t>Единица измерения: тыс руб</t>
  </si>
  <si>
    <t>по ОКЕИ</t>
  </si>
  <si>
    <t>Документ, утверждающий методику</t>
  </si>
  <si>
    <t>Дата</t>
  </si>
  <si>
    <t>распределения межбюджетного</t>
  </si>
  <si>
    <t xml:space="preserve">                                     (наименование, дата и номер нормативного правового акта)</t>
  </si>
  <si>
    <t>Номер</t>
  </si>
  <si>
    <t>Алгоритм (формула) расчета
 объема межбюджетного трансферта субъекту Российской Федерации</t>
  </si>
  <si>
    <t>Код по ОКТМО</t>
  </si>
  <si>
    <t xml:space="preserve">Наименование субъекта Российской Федерации </t>
  </si>
  <si>
    <t>Глава по БК</t>
  </si>
  <si>
    <t>по БК</t>
  </si>
  <si>
    <t xml:space="preserve">           РАСЧЕТ</t>
  </si>
  <si>
    <t>Показатели (основные показатели), используемые для расчета (с указанием наименований и единицы измерения)</t>
  </si>
  <si>
    <t>трасферта</t>
  </si>
  <si>
    <t xml:space="preserve">Главный распорядитель средств федерального бюджета </t>
  </si>
  <si>
    <t>Доступная среда</t>
  </si>
  <si>
    <t>07701000</t>
  </si>
  <si>
    <t>03701000</t>
  </si>
  <si>
    <t>04701000</t>
  </si>
  <si>
    <t>05701000</t>
  </si>
  <si>
    <t>68701000</t>
  </si>
  <si>
    <t>28701000</t>
  </si>
  <si>
    <t>70701000</t>
  </si>
  <si>
    <t>71701000</t>
  </si>
  <si>
    <t>73701000</t>
  </si>
  <si>
    <t>08701000</t>
  </si>
  <si>
    <t>96701000</t>
  </si>
  <si>
    <t>97701000</t>
  </si>
  <si>
    <t>I Этап расчетов</t>
  </si>
  <si>
    <t>II Этап расчетов</t>
  </si>
  <si>
    <t>региональный
 %</t>
  </si>
  <si>
    <t>Сумма, распределяемая регионам России, получающих предельные объемы межбюджетных трансфертов с учетом уровня софинансирования</t>
  </si>
  <si>
    <t>Субъект Российской Федерации</t>
  </si>
  <si>
    <r>
      <t xml:space="preserve">Стоимость оборудования, инвентаря и экипировки на каждое региональное учреждение </t>
    </r>
    <r>
      <rPr>
        <b/>
        <sz val="12"/>
        <color theme="1"/>
        <rFont val="Times New Roman"/>
        <family val="1"/>
        <charset val="204"/>
      </rPr>
      <t>Ni 
(тыс. рублей)</t>
    </r>
  </si>
  <si>
    <r>
      <t>Стоимость компьютерной техники и оргтехники на каждое региональное учрждение</t>
    </r>
    <r>
      <rPr>
        <b/>
        <sz val="12"/>
        <color theme="1"/>
        <rFont val="Times New Roman"/>
        <family val="1"/>
        <charset val="204"/>
      </rPr>
      <t xml:space="preserve"> Pi
(тыс. рублей)</t>
    </r>
  </si>
  <si>
    <r>
      <t xml:space="preserve">Стоимость одной единицы транспортного средства </t>
    </r>
    <r>
      <rPr>
        <b/>
        <sz val="12"/>
        <color theme="1"/>
        <rFont val="Times New Roman"/>
        <family val="1"/>
        <charset val="204"/>
      </rPr>
      <t>Ti
(тыс. рублей)</t>
    </r>
  </si>
  <si>
    <r>
      <t xml:space="preserve">Количество учреждений спортивно-адаптивной направленности </t>
    </r>
    <r>
      <rPr>
        <b/>
        <sz val="12"/>
        <color theme="1"/>
        <rFont val="Times New Roman"/>
        <family val="1"/>
        <charset val="204"/>
      </rPr>
      <t xml:space="preserve">Ci
</t>
    </r>
  </si>
  <si>
    <t>Размер выделяемой субсидии
(тыс. рублей)</t>
  </si>
  <si>
    <t>Размер денежных средств предусмотренных субъектом Российской Федерации согласно представленным заявкам
(тыс. рублей)</t>
  </si>
  <si>
    <t>РАСПРЕДЕЛЕНИЕ
межбюджетного трансферта между субъектами 
Российской Федерации на 2018 год</t>
  </si>
  <si>
    <t xml:space="preserve">                                                           на 2018  год и на плановый период  2019 и 2020 годов</t>
  </si>
  <si>
    <t xml:space="preserve">                                                 от " _____ "  _____________________________  2017 г.</t>
  </si>
  <si>
    <t>Алтайский край</t>
  </si>
  <si>
    <t>Кемеровская область</t>
  </si>
  <si>
    <t>Омская область</t>
  </si>
  <si>
    <t>Пензенская область</t>
  </si>
  <si>
    <t>Республика Бурятия</t>
  </si>
  <si>
    <t>Томская область</t>
  </si>
  <si>
    <t>Удмуртская Республика</t>
  </si>
  <si>
    <t>01701000</t>
  </si>
  <si>
    <t>32701000</t>
  </si>
  <si>
    <t>52701000</t>
  </si>
  <si>
    <t>56701000</t>
  </si>
  <si>
    <t>81701000</t>
  </si>
  <si>
    <t>69701000</t>
  </si>
  <si>
    <t>94701000</t>
  </si>
  <si>
    <t>Предельно возможное получение субсидии с учетом  уровня софинансирования расходного обязательств в соотношении с предусмотренным финансированием субъектами Российской Федерации 
(тыс. рублей)</t>
  </si>
  <si>
    <t>Объем межбюджетного трансферта на 2018 год 
(тыс. рублей)</t>
  </si>
  <si>
    <t xml:space="preserve">             1. Распределение межбюджетного трансферта между субъектами Российской Федерации на 2018 год</t>
  </si>
  <si>
    <t>Предельные объемы межбюджетных трансфертов предоставляемые субъектам Российской Федерации, с учетом уровня софинансирования расходного обязательства субъектов Российской Федерации из федерального бюджета на 2018 год, соответствующие Правилам распределения.</t>
  </si>
  <si>
    <t>Объем межбюджетных трансфертов, превышающий предельный уровень софинансирования расходного обязательства субъектов Российской Федерации из федерального бюджета на 2018 год</t>
  </si>
  <si>
    <t>Предельный уровень софинансирования расходного обязательства субъектов Российской Федерации из федерального бюджета 
на 2018 год</t>
  </si>
  <si>
    <t>Объемы межбюджетных трансфертов, предоставляемые субъектам Российской Федерации, с учетом расчетов I этапа</t>
  </si>
  <si>
    <t>федеральный
 % (Yi)</t>
  </si>
  <si>
    <t>((Ni+Pi) x Ci + Ti x Ki) x Li</t>
  </si>
  <si>
    <t xml:space="preserve">федеральный (Li)
 % </t>
  </si>
  <si>
    <t>Камчаткий край</t>
  </si>
  <si>
    <t>Камчатский край</t>
  </si>
  <si>
    <t>30701000</t>
  </si>
  <si>
    <t>Округленное значение субсидии
(тыс. рублей)</t>
  </si>
</sst>
</file>

<file path=xl/styles.xml><?xml version="1.0" encoding="utf-8"?>
<styleSheet xmlns="http://schemas.openxmlformats.org/spreadsheetml/2006/main">
  <numFmts count="2">
    <numFmt numFmtId="164" formatCode="#,##0.0&quot;р.&quot;"/>
    <numFmt numFmtId="165" formatCode="#,##0&quot;р.&quot;"/>
  </numFmts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2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1" xfId="0" applyFont="1" applyFill="1" applyBorder="1"/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164" fontId="3" fillId="0" borderId="0" xfId="0" applyNumberFormat="1" applyFont="1"/>
    <xf numFmtId="164" fontId="3" fillId="0" borderId="0" xfId="0" applyNumberFormat="1" applyFont="1" applyAlignment="1"/>
    <xf numFmtId="0" fontId="5" fillId="0" borderId="0" xfId="0" applyFont="1"/>
    <xf numFmtId="0" fontId="5" fillId="0" borderId="0" xfId="0" applyFont="1" applyBorder="1"/>
    <xf numFmtId="0" fontId="3" fillId="0" borderId="0" xfId="0" applyFont="1" applyBorder="1"/>
    <xf numFmtId="165" fontId="5" fillId="0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/>
    <xf numFmtId="0" fontId="10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vertical="center"/>
    </xf>
    <xf numFmtId="0" fontId="7" fillId="0" borderId="1" xfId="0" applyFont="1" applyBorder="1" applyAlignment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0" borderId="0" xfId="0" applyFont="1" applyAlignment="1">
      <alignment vertical="top"/>
    </xf>
    <xf numFmtId="0" fontId="5" fillId="0" borderId="3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right"/>
    </xf>
    <xf numFmtId="3" fontId="3" fillId="0" borderId="0" xfId="0" applyNumberFormat="1" applyFont="1"/>
    <xf numFmtId="3" fontId="3" fillId="4" borderId="0" xfId="0" applyNumberFormat="1" applyFont="1" applyFill="1"/>
    <xf numFmtId="3" fontId="5" fillId="0" borderId="0" xfId="0" applyNumberFormat="1" applyFont="1" applyFill="1"/>
    <xf numFmtId="0" fontId="3" fillId="0" borderId="0" xfId="0" applyFont="1" applyFill="1"/>
    <xf numFmtId="0" fontId="5" fillId="7" borderId="1" xfId="0" applyFont="1" applyFill="1" applyBorder="1" applyAlignment="1">
      <alignment horizontal="left"/>
    </xf>
    <xf numFmtId="0" fontId="3" fillId="0" borderId="1" xfId="0" applyFont="1" applyBorder="1" applyAlignment="1">
      <alignment wrapText="1"/>
    </xf>
    <xf numFmtId="0" fontId="5" fillId="6" borderId="1" xfId="0" applyFont="1" applyFill="1" applyBorder="1" applyAlignment="1">
      <alignment horizontal="left"/>
    </xf>
    <xf numFmtId="0" fontId="3" fillId="0" borderId="0" xfId="0" applyFont="1" applyBorder="1" applyAlignment="1"/>
    <xf numFmtId="0" fontId="5" fillId="8" borderId="1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3" fillId="5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/>
    <xf numFmtId="0" fontId="3" fillId="3" borderId="1" xfId="0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3" fontId="3" fillId="3" borderId="0" xfId="0" applyNumberFormat="1" applyFont="1" applyFill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" fontId="1" fillId="9" borderId="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214311</xdr:colOff>
      <xdr:row>24</xdr:row>
      <xdr:rowOff>47626</xdr:rowOff>
    </xdr:from>
    <xdr:to>
      <xdr:col>11</xdr:col>
      <xdr:colOff>1062835</xdr:colOff>
      <xdr:row>26</xdr:row>
      <xdr:rowOff>557214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345905" y="4822032"/>
          <a:ext cx="7194555" cy="89058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D4" sqref="D4:D52"/>
    </sheetView>
  </sheetViews>
  <sheetFormatPr defaultRowHeight="15"/>
  <cols>
    <col min="1" max="1" width="9.28515625" customWidth="1"/>
    <col min="2" max="2" width="46.85546875" customWidth="1"/>
    <col min="3" max="4" width="24.5703125" customWidth="1"/>
    <col min="5" max="5" width="35.140625" customWidth="1"/>
  </cols>
  <sheetData>
    <row r="1" spans="1:5" ht="62.25" customHeight="1">
      <c r="A1" s="77" t="s">
        <v>98</v>
      </c>
      <c r="B1" s="77"/>
      <c r="C1" s="77"/>
      <c r="D1" s="77"/>
      <c r="E1" s="77"/>
    </row>
    <row r="2" spans="1:5" ht="15" customHeight="1">
      <c r="A2" s="73" t="s">
        <v>1</v>
      </c>
      <c r="B2" s="73" t="s">
        <v>91</v>
      </c>
      <c r="C2" s="73" t="s">
        <v>96</v>
      </c>
      <c r="D2" s="73" t="s">
        <v>128</v>
      </c>
      <c r="E2" s="75" t="s">
        <v>97</v>
      </c>
    </row>
    <row r="3" spans="1:5" ht="61.5" customHeight="1">
      <c r="A3" s="74"/>
      <c r="B3" s="74"/>
      <c r="C3" s="74"/>
      <c r="D3" s="74"/>
      <c r="E3" s="76"/>
    </row>
    <row r="4" spans="1:5" ht="15.75">
      <c r="A4" s="54">
        <v>1</v>
      </c>
      <c r="B4" s="55" t="str">
        <f>'2018 год'!B34</f>
        <v>Алтайский край</v>
      </c>
      <c r="C4" s="60">
        <f>'2018 год'!J96</f>
        <v>770.34103102957249</v>
      </c>
      <c r="D4" s="60">
        <v>770.3</v>
      </c>
      <c r="E4" s="60">
        <f>'2018 год'!D34+'2018 год'!E34+'2018 год'!G34</f>
        <v>385</v>
      </c>
    </row>
    <row r="5" spans="1:5" ht="15.75">
      <c r="A5" s="54">
        <v>2</v>
      </c>
      <c r="B5" s="55" t="str">
        <f>'2018 год'!B35</f>
        <v>Архангельская область</v>
      </c>
      <c r="C5" s="60">
        <f>'2018 год'!J97</f>
        <v>4259.9504020068525</v>
      </c>
      <c r="D5" s="60">
        <v>4259.8999999999996</v>
      </c>
      <c r="E5" s="60">
        <f>'2018 год'!D35+'2018 год'!E35+'2018 год'!G35</f>
        <v>2200</v>
      </c>
    </row>
    <row r="6" spans="1:5" ht="15.75">
      <c r="A6" s="54">
        <v>3</v>
      </c>
      <c r="B6" s="55" t="str">
        <f>'2018 год'!B36</f>
        <v>Белгородская область</v>
      </c>
      <c r="C6" s="60">
        <f>'2018 год'!J98</f>
        <v>5099.031541796081</v>
      </c>
      <c r="D6" s="60">
        <v>5099</v>
      </c>
      <c r="E6" s="60">
        <f>'2018 год'!D36+'2018 год'!E36+'2018 год'!G36</f>
        <v>3000</v>
      </c>
    </row>
    <row r="7" spans="1:5" ht="15.75">
      <c r="A7" s="54">
        <v>4</v>
      </c>
      <c r="B7" s="55" t="str">
        <f>'2018 год'!B37</f>
        <v>Брянская область</v>
      </c>
      <c r="C7" s="60">
        <f>'2018 год'!J99</f>
        <v>1979.3708938617699</v>
      </c>
      <c r="D7" s="60">
        <v>1979.4</v>
      </c>
      <c r="E7" s="60">
        <f>'2018 год'!D37+'2018 год'!E37+'2018 год'!G37</f>
        <v>1000</v>
      </c>
    </row>
    <row r="8" spans="1:5" ht="15.75">
      <c r="A8" s="54">
        <v>5</v>
      </c>
      <c r="B8" s="55" t="str">
        <f>'2018 год'!B38</f>
        <v>Владимирская область</v>
      </c>
      <c r="C8" s="60">
        <f>'2018 год'!J100</f>
        <v>2489.2740480413777</v>
      </c>
      <c r="D8" s="60">
        <v>2489.3000000000002</v>
      </c>
      <c r="E8" s="60">
        <f>'2018 год'!D38+'2018 год'!E38+'2018 год'!G38</f>
        <v>1300</v>
      </c>
    </row>
    <row r="9" spans="1:5" ht="15.75">
      <c r="A9" s="54">
        <v>6</v>
      </c>
      <c r="B9" s="55" t="str">
        <f>'2018 год'!B39</f>
        <v>Волгоградская область</v>
      </c>
      <c r="C9" s="60">
        <f>'2018 год'!J101</f>
        <v>925.14074387017502</v>
      </c>
      <c r="D9" s="60">
        <v>925.1</v>
      </c>
      <c r="E9" s="60">
        <f>'2018 год'!D39+'2018 год'!E39+'2018 год'!G39</f>
        <v>500</v>
      </c>
    </row>
    <row r="10" spans="1:5" ht="15.75">
      <c r="A10" s="54">
        <v>7</v>
      </c>
      <c r="B10" s="55" t="str">
        <f>'2018 год'!B40</f>
        <v>Воронежская область</v>
      </c>
      <c r="C10" s="60">
        <f>'2018 год'!J102</f>
        <v>149.77598345237732</v>
      </c>
      <c r="D10" s="60">
        <v>149.80000000000001</v>
      </c>
      <c r="E10" s="60">
        <f>'2018 год'!D40+'2018 год'!E40+'2018 год'!G40</f>
        <v>81.900000000000006</v>
      </c>
    </row>
    <row r="11" spans="1:5" ht="15.75">
      <c r="A11" s="54">
        <v>8</v>
      </c>
      <c r="B11" s="55" t="str">
        <f>'2018 год'!B41</f>
        <v>Калининградская область</v>
      </c>
      <c r="C11" s="60">
        <f>'2018 год'!J103</f>
        <v>92.772253199260334</v>
      </c>
      <c r="D11" s="60">
        <v>92.8</v>
      </c>
      <c r="E11" s="60">
        <f>'2018 год'!D41+'2018 год'!E41+'2018 год'!G41</f>
        <v>56</v>
      </c>
    </row>
    <row r="12" spans="1:5" ht="15.75">
      <c r="A12" s="54">
        <v>9</v>
      </c>
      <c r="B12" s="55" t="str">
        <f>'2018 год'!B42</f>
        <v>Калужская область</v>
      </c>
      <c r="C12" s="60">
        <f>'2018 год'!J104</f>
        <v>279.38820166858881</v>
      </c>
      <c r="D12" s="60">
        <v>279.39999999999998</v>
      </c>
      <c r="E12" s="60">
        <f>'2018 год'!D42+'2018 год'!E42+'2018 год'!G42</f>
        <v>188.2</v>
      </c>
    </row>
    <row r="13" spans="1:5" ht="15.75">
      <c r="A13" s="54">
        <v>10</v>
      </c>
      <c r="B13" s="55" t="s">
        <v>126</v>
      </c>
      <c r="C13" s="67">
        <f>'2018 год'!J105</f>
        <v>4391.9453955110548</v>
      </c>
      <c r="D13" s="60">
        <v>4392</v>
      </c>
      <c r="E13" s="60">
        <f>'2018 год'!D43</f>
        <v>2148.79</v>
      </c>
    </row>
    <row r="14" spans="1:5" ht="15.75">
      <c r="A14" s="54">
        <v>11</v>
      </c>
      <c r="B14" s="55" t="str">
        <f>'2018 год'!B44</f>
        <v>Кабардино-Балкарская Республика</v>
      </c>
      <c r="C14" s="60">
        <f>'2018 год'!J106</f>
        <v>170.07529256497054</v>
      </c>
      <c r="D14" s="60">
        <v>170.1</v>
      </c>
      <c r="E14" s="60">
        <f>'2018 год'!D44+'2018 год'!E44+'2018 год'!G44</f>
        <v>85</v>
      </c>
    </row>
    <row r="15" spans="1:5" ht="15.75">
      <c r="A15" s="54">
        <v>12</v>
      </c>
      <c r="B15" s="55" t="str">
        <f>'2018 год'!B45</f>
        <v>Карачаево-Черкесская Республика</v>
      </c>
      <c r="C15" s="60">
        <f>'2018 год'!J107</f>
        <v>735.80961489209267</v>
      </c>
      <c r="D15" s="60">
        <v>735.8</v>
      </c>
      <c r="E15" s="60">
        <f>'2018 год'!D45+'2018 год'!E45+'2018 год'!G45</f>
        <v>360</v>
      </c>
    </row>
    <row r="16" spans="1:5" ht="15.75">
      <c r="A16" s="54">
        <v>13</v>
      </c>
      <c r="B16" s="55" t="str">
        <f>'2018 год'!B46</f>
        <v>Кемеровская область</v>
      </c>
      <c r="C16" s="60">
        <f>'2018 год'!J108</f>
        <v>892.86839233982005</v>
      </c>
      <c r="D16" s="60">
        <v>892.9</v>
      </c>
      <c r="E16" s="60">
        <f>'2018 год'!D46+'2018 год'!E46+'2018 год'!G46</f>
        <v>500</v>
      </c>
    </row>
    <row r="17" spans="1:5" ht="15.75">
      <c r="A17" s="54">
        <v>14</v>
      </c>
      <c r="B17" s="55" t="str">
        <f>'2018 год'!B47</f>
        <v xml:space="preserve">Краснодарский край </v>
      </c>
      <c r="C17" s="60">
        <f>'2018 год'!J109</f>
        <v>5984.5848677890208</v>
      </c>
      <c r="D17" s="60">
        <v>5984.6</v>
      </c>
      <c r="E17" s="60">
        <f>'2018 год'!D47+'2018 год'!E47+'2018 год'!G47</f>
        <v>3660</v>
      </c>
    </row>
    <row r="18" spans="1:5" ht="15.75">
      <c r="A18" s="54">
        <v>15</v>
      </c>
      <c r="B18" s="55" t="str">
        <f>'2018 год'!B48</f>
        <v xml:space="preserve">Красноярский край </v>
      </c>
      <c r="C18" s="60">
        <f>'2018 год'!J110</f>
        <v>3211.0989772703165</v>
      </c>
      <c r="D18" s="60">
        <v>3211.1</v>
      </c>
      <c r="E18" s="60">
        <f>'2018 год'!D48+'2018 год'!E48+'2018 год'!G48</f>
        <v>1990</v>
      </c>
    </row>
    <row r="19" spans="1:5" ht="15.75">
      <c r="A19" s="54">
        <v>16</v>
      </c>
      <c r="B19" s="55" t="str">
        <f>'2018 год'!B49</f>
        <v>Курганская область</v>
      </c>
      <c r="C19" s="60">
        <f>'2018 год'!J111</f>
        <v>100.04428974410033</v>
      </c>
      <c r="D19" s="60">
        <v>100</v>
      </c>
      <c r="E19" s="60">
        <f>'2018 год'!D49+'2018 год'!E49+'2018 год'!G49</f>
        <v>50</v>
      </c>
    </row>
    <row r="20" spans="1:5" ht="15.75">
      <c r="A20" s="54">
        <v>17</v>
      </c>
      <c r="B20" s="55" t="str">
        <f>'2018 год'!B50</f>
        <v>Липецкая область</v>
      </c>
      <c r="C20" s="60">
        <f>'2018 год'!J112</f>
        <v>1099.8417401544964</v>
      </c>
      <c r="D20" s="60">
        <v>1099.8</v>
      </c>
      <c r="E20" s="60">
        <f>'2018 год'!D50+'2018 год'!E50+'2018 год'!G50</f>
        <v>710</v>
      </c>
    </row>
    <row r="21" spans="1:5" ht="15.75">
      <c r="A21" s="54">
        <v>18</v>
      </c>
      <c r="B21" s="55" t="str">
        <f>'2018 год'!B51</f>
        <v>Новосибирская область</v>
      </c>
      <c r="C21" s="60">
        <f>'2018 год'!J113</f>
        <v>2962.2920559118929</v>
      </c>
      <c r="D21" s="60">
        <v>2962.3</v>
      </c>
      <c r="E21" s="60">
        <f>'2018 год'!D51+'2018 год'!E51+'2018 год'!G51</f>
        <v>1765.2</v>
      </c>
    </row>
    <row r="22" spans="1:5" ht="15.75">
      <c r="A22" s="54">
        <v>19</v>
      </c>
      <c r="B22" s="55" t="str">
        <f>'2018 год'!B52</f>
        <v>Омская область</v>
      </c>
      <c r="C22" s="60">
        <f>'2018 год'!J114</f>
        <v>925.14074387017502</v>
      </c>
      <c r="D22" s="60">
        <v>925.1</v>
      </c>
      <c r="E22" s="60">
        <f>'2018 год'!D52+'2018 год'!E52+'2018 год'!G52</f>
        <v>500</v>
      </c>
    </row>
    <row r="23" spans="1:5" ht="15.75">
      <c r="A23" s="54">
        <v>20</v>
      </c>
      <c r="B23" s="55" t="str">
        <f>'2018 год'!B53</f>
        <v>Пензенская область</v>
      </c>
      <c r="C23" s="60">
        <f>'2018 год'!J115</f>
        <v>2969.0563407926547</v>
      </c>
      <c r="D23" s="60">
        <v>2969.1</v>
      </c>
      <c r="E23" s="60">
        <f>'2018 год'!D53+'2018 год'!E53+'2018 год'!G53</f>
        <v>1500</v>
      </c>
    </row>
    <row r="24" spans="1:5" ht="15.75">
      <c r="A24" s="54">
        <v>21</v>
      </c>
      <c r="B24" s="55" t="str">
        <f>'2018 год'!B54</f>
        <v>Приморский край</v>
      </c>
      <c r="C24" s="60">
        <f>'2018 год'!J116</f>
        <v>3252.7087958434545</v>
      </c>
      <c r="D24" s="60">
        <v>3252.7</v>
      </c>
      <c r="E24" s="60">
        <f>'2018 год'!D54+'2018 год'!E54+'2018 год'!G54</f>
        <v>1718</v>
      </c>
    </row>
    <row r="25" spans="1:5" ht="15.75">
      <c r="A25" s="54">
        <v>22</v>
      </c>
      <c r="B25" s="55" t="str">
        <f>'2018 год'!B55</f>
        <v>Республика Адыгея (Адыгея)</v>
      </c>
      <c r="C25" s="60">
        <f>'2018 год'!J117</f>
        <v>2350.5244513618723</v>
      </c>
      <c r="D25" s="60">
        <v>2350.5</v>
      </c>
      <c r="E25" s="60">
        <f>'2018 год'!D55+'2018 год'!E55+'2018 год'!G55</f>
        <v>1213.9000000000001</v>
      </c>
    </row>
    <row r="26" spans="1:5" ht="15.75">
      <c r="A26" s="54">
        <v>23</v>
      </c>
      <c r="B26" s="55" t="str">
        <f>'2018 год'!B56</f>
        <v>Республика Алтай</v>
      </c>
      <c r="C26" s="60">
        <f>'2018 год'!J118</f>
        <v>51.097889923061992</v>
      </c>
      <c r="D26" s="60">
        <v>51.1</v>
      </c>
      <c r="E26" s="60">
        <f>'2018 год'!D56+'2018 год'!E56+'2018 год'!G56</f>
        <v>25</v>
      </c>
    </row>
    <row r="27" spans="1:5" ht="15.75">
      <c r="A27" s="54">
        <v>24</v>
      </c>
      <c r="B27" s="55" t="str">
        <f>'2018 год'!B57</f>
        <v>Республика Башкортостан</v>
      </c>
      <c r="C27" s="60">
        <f>'2018 год'!J119</f>
        <v>2555.9702412041115</v>
      </c>
      <c r="D27" s="60">
        <v>2556</v>
      </c>
      <c r="E27" s="60">
        <f>'2018 год'!D57+'2018 год'!E57+'2018 год'!G57</f>
        <v>1350</v>
      </c>
    </row>
    <row r="28" spans="1:5" ht="15.75">
      <c r="A28" s="54">
        <v>25</v>
      </c>
      <c r="B28" s="55" t="str">
        <f>'2018 год'!B58</f>
        <v>Республика Бурятия</v>
      </c>
      <c r="C28" s="60">
        <f>'2018 год'!J120</f>
        <v>5339.1378371819219</v>
      </c>
      <c r="D28" s="60">
        <v>5339.1</v>
      </c>
      <c r="E28" s="60">
        <f>'2018 год'!D58+'2018 год'!E58+'2018 год'!G58</f>
        <v>2640</v>
      </c>
    </row>
    <row r="29" spans="1:5" ht="15.75">
      <c r="A29" s="54">
        <v>26</v>
      </c>
      <c r="B29" s="55" t="str">
        <f>'2018 год'!B59</f>
        <v>Республика Калмыкия</v>
      </c>
      <c r="C29" s="60">
        <f>'2018 год'!J121</f>
        <v>2435.5771580750716</v>
      </c>
      <c r="D29" s="60">
        <v>2435.6</v>
      </c>
      <c r="E29" s="60">
        <f>'2018 год'!D59+'2018 год'!E59+'2018 год'!G59</f>
        <v>1204.3</v>
      </c>
    </row>
    <row r="30" spans="1:5" ht="15.75">
      <c r="A30" s="54">
        <v>27</v>
      </c>
      <c r="B30" s="55" t="str">
        <f>'2018 год'!B60</f>
        <v>Республика Коми</v>
      </c>
      <c r="C30" s="60">
        <f>'2018 год'!J122</f>
        <v>216.10212031756279</v>
      </c>
      <c r="D30" s="60">
        <v>216.1</v>
      </c>
      <c r="E30" s="60">
        <f>'2018 год'!D60+'2018 год'!E60+'2018 год'!G60</f>
        <v>143.49</v>
      </c>
    </row>
    <row r="31" spans="1:5" ht="15.75">
      <c r="A31" s="54">
        <v>28</v>
      </c>
      <c r="B31" s="55" t="str">
        <f>'2018 год'!B61</f>
        <v>Республика Крым</v>
      </c>
      <c r="C31" s="60">
        <f>'2018 год'!J123</f>
        <v>80.632470298591841</v>
      </c>
      <c r="D31" s="60">
        <v>80.599999999999994</v>
      </c>
      <c r="E31" s="60">
        <f>'2018 год'!D61+'2018 год'!E61+'2018 год'!G61</f>
        <v>39.450000000000003</v>
      </c>
    </row>
    <row r="32" spans="1:5" ht="15.75">
      <c r="A32" s="54">
        <v>29</v>
      </c>
      <c r="B32" s="55" t="str">
        <f>'2018 год'!B62</f>
        <v>Республика Марий Эл</v>
      </c>
      <c r="C32" s="60">
        <f>'2018 год'!J124</f>
        <v>989.68544693088495</v>
      </c>
      <c r="D32" s="60">
        <v>989.7</v>
      </c>
      <c r="E32" s="60">
        <f>'2018 год'!D62+'2018 год'!E62+'2018 год'!G62</f>
        <v>500</v>
      </c>
    </row>
    <row r="33" spans="1:5" ht="15.75">
      <c r="A33" s="54">
        <v>30</v>
      </c>
      <c r="B33" s="55" t="str">
        <f>'2018 год'!B63</f>
        <v>Республика Мордовия</v>
      </c>
      <c r="C33" s="60">
        <f>'2018 год'!J125</f>
        <v>399.31656293559183</v>
      </c>
      <c r="D33" s="60">
        <v>399.3</v>
      </c>
      <c r="E33" s="60">
        <f>'2018 год'!D63+'2018 год'!E63+'2018 год'!G63</f>
        <v>232</v>
      </c>
    </row>
    <row r="34" spans="1:5" ht="15.75">
      <c r="A34" s="54">
        <v>31</v>
      </c>
      <c r="B34" s="55" t="str">
        <f>'2018 год'!B64</f>
        <v>Республика Саха (Якутия)</v>
      </c>
      <c r="C34" s="60">
        <f>'2018 год'!J126</f>
        <v>7878.5295562558804</v>
      </c>
      <c r="D34" s="60">
        <v>7878.5</v>
      </c>
      <c r="E34" s="60">
        <f>'2018 год'!D64+'2018 год'!E64+'2018 год'!G64</f>
        <v>3980.32</v>
      </c>
    </row>
    <row r="35" spans="1:5" ht="15.75">
      <c r="A35" s="54">
        <v>32</v>
      </c>
      <c r="B35" s="55" t="str">
        <f>'2018 год'!B65</f>
        <v>Республика Татарстан</v>
      </c>
      <c r="C35" s="60">
        <f>'2018 год'!J127</f>
        <v>3119.6606479343113</v>
      </c>
      <c r="D35" s="60">
        <v>3119.7</v>
      </c>
      <c r="E35" s="60">
        <f>'2018 год'!D65+'2018 год'!E65+'2018 год'!G65</f>
        <v>2500</v>
      </c>
    </row>
    <row r="36" spans="1:5" ht="15.75">
      <c r="A36" s="54">
        <v>33</v>
      </c>
      <c r="B36" s="55" t="str">
        <f>'2018 год'!B66</f>
        <v>Республика Хакасия</v>
      </c>
      <c r="C36" s="60">
        <f>'2018 год'!J128</f>
        <v>2349.4271914098399</v>
      </c>
      <c r="D36" s="60">
        <v>2349.4</v>
      </c>
      <c r="E36" s="60">
        <f>'2018 год'!D66+'2018 год'!E66+'2018 год'!G66</f>
        <v>1200</v>
      </c>
    </row>
    <row r="37" spans="1:5" ht="15.75">
      <c r="A37" s="54">
        <v>34</v>
      </c>
      <c r="B37" s="55" t="str">
        <f>'2018 год'!B67</f>
        <v>Ростовская область</v>
      </c>
      <c r="C37" s="60">
        <f>'2018 год'!J129</f>
        <v>224.6155666512704</v>
      </c>
      <c r="D37" s="60">
        <v>224.6</v>
      </c>
      <c r="E37" s="60">
        <f>'2018 год'!D67+'2018 год'!E67+'2018 год'!G67</f>
        <v>120</v>
      </c>
    </row>
    <row r="38" spans="1:5" ht="15.75">
      <c r="A38" s="54">
        <v>35</v>
      </c>
      <c r="B38" s="55" t="str">
        <f>'2018 год'!B68</f>
        <v>Саратовская область</v>
      </c>
      <c r="C38" s="60">
        <f>'2018 год'!J130</f>
        <v>574.44785724031794</v>
      </c>
      <c r="D38" s="60">
        <v>574.5</v>
      </c>
      <c r="E38" s="60">
        <f>'2018 год'!D68+'2018 год'!E68+'2018 год'!G68</f>
        <v>300</v>
      </c>
    </row>
    <row r="39" spans="1:5" ht="15.75">
      <c r="A39" s="54">
        <v>36</v>
      </c>
      <c r="B39" s="55" t="str">
        <f>'2018 год'!B69</f>
        <v>Свердловская область</v>
      </c>
      <c r="C39" s="60">
        <f>'2018 год'!L69</f>
        <v>2381.5454545454545</v>
      </c>
      <c r="D39" s="60">
        <v>2381.6</v>
      </c>
      <c r="E39" s="60">
        <f>'2018 год'!D69+'2018 год'!E69+'2018 год'!G69</f>
        <v>1173</v>
      </c>
    </row>
    <row r="40" spans="1:5" ht="15.75">
      <c r="A40" s="54">
        <v>37</v>
      </c>
      <c r="B40" s="55" t="str">
        <f>'2018 год'!B70</f>
        <v>Смоленская область</v>
      </c>
      <c r="C40" s="60">
        <f>'2018 год'!J131</f>
        <v>383.90543933479631</v>
      </c>
      <c r="D40" s="60">
        <v>383.9</v>
      </c>
      <c r="E40" s="60">
        <f>'2018 год'!D70+'2018 год'!E70+'2018 год'!G70</f>
        <v>205.1</v>
      </c>
    </row>
    <row r="41" spans="1:5" ht="15.75">
      <c r="A41" s="54">
        <v>38</v>
      </c>
      <c r="B41" s="55" t="str">
        <f>'2018 год'!B71</f>
        <v>Ставропольский край</v>
      </c>
      <c r="C41" s="60">
        <f>'2018 год'!J132</f>
        <v>101.12003479511216</v>
      </c>
      <c r="D41" s="60">
        <v>101.1</v>
      </c>
      <c r="E41" s="60">
        <f>'2018 год'!D71+'2018 год'!E71+'2018 год'!G71</f>
        <v>50</v>
      </c>
    </row>
    <row r="42" spans="1:5" ht="15.75">
      <c r="A42" s="54">
        <v>39</v>
      </c>
      <c r="B42" s="55" t="str">
        <f>'2018 год'!B72</f>
        <v>Тамбовская область</v>
      </c>
      <c r="C42" s="60">
        <f>'2018 год'!J133</f>
        <v>3915.7119856830668</v>
      </c>
      <c r="D42" s="60">
        <v>3915.7</v>
      </c>
      <c r="E42" s="60">
        <f>'2018 год'!D72+'2018 год'!E72+'2018 год'!G72</f>
        <v>2000</v>
      </c>
    </row>
    <row r="43" spans="1:5" ht="15.75">
      <c r="A43" s="54">
        <v>40</v>
      </c>
      <c r="B43" s="55" t="str">
        <f>'2018 год'!B73</f>
        <v>Тверская область</v>
      </c>
      <c r="C43" s="60">
        <f>'2018 год'!J134</f>
        <v>296.02782611763985</v>
      </c>
      <c r="D43" s="60">
        <v>296</v>
      </c>
      <c r="E43" s="60">
        <f>'2018 год'!D73+'2018 год'!E73+'2018 год'!G73</f>
        <v>163.80000000000001</v>
      </c>
    </row>
    <row r="44" spans="1:5" ht="15.75">
      <c r="A44" s="54">
        <v>41</v>
      </c>
      <c r="B44" s="55" t="str">
        <f>'2018 год'!B74</f>
        <v>Томская область</v>
      </c>
      <c r="C44" s="60">
        <f>'2018 год'!J135</f>
        <v>610.00768564656516</v>
      </c>
      <c r="D44" s="60">
        <v>610</v>
      </c>
      <c r="E44" s="60">
        <f>'2018 год'!D74+'2018 год'!E74+'2018 год'!G74</f>
        <v>341.6</v>
      </c>
    </row>
    <row r="45" spans="1:5" ht="15.75">
      <c r="A45" s="54">
        <v>42</v>
      </c>
      <c r="B45" s="55" t="str">
        <f>'2018 год'!B75</f>
        <v>Тульская область</v>
      </c>
      <c r="C45" s="60">
        <f>'2018 год'!J136</f>
        <v>1099.4114421340917</v>
      </c>
      <c r="D45" s="60">
        <v>1099.4000000000001</v>
      </c>
      <c r="E45" s="60">
        <f>'2018 год'!D75+'2018 год'!E75+'2018 год'!G75</f>
        <v>700</v>
      </c>
    </row>
    <row r="46" spans="1:5" ht="15.75">
      <c r="A46" s="54">
        <v>43</v>
      </c>
      <c r="B46" s="55" t="str">
        <f>'2018 год'!B76</f>
        <v>Тюменская область</v>
      </c>
      <c r="C46" s="60">
        <f>'2018 год'!L76</f>
        <v>564.10256410256409</v>
      </c>
      <c r="D46" s="60">
        <v>564.1</v>
      </c>
      <c r="E46" s="60">
        <f>'2018 год'!D76+'2018 год'!E76+'2018 год'!G76</f>
        <v>2000</v>
      </c>
    </row>
    <row r="47" spans="1:5" ht="15.75">
      <c r="A47" s="54">
        <v>44</v>
      </c>
      <c r="B47" s="55" t="str">
        <f>'2018 год'!B77</f>
        <v>Удмуртская Республика</v>
      </c>
      <c r="C47" s="60">
        <f>'2018 год'!J137</f>
        <v>4541.6686674559332</v>
      </c>
      <c r="D47" s="60">
        <v>4541.7</v>
      </c>
      <c r="E47" s="60">
        <f>'2018 год'!D77+'2018 год'!E77+'2018 год'!G77</f>
        <v>2606.1</v>
      </c>
    </row>
    <row r="48" spans="1:5" ht="15.75">
      <c r="A48" s="54">
        <v>45</v>
      </c>
      <c r="B48" s="55" t="str">
        <f>'2018 год'!B78</f>
        <v>Ульяновская область</v>
      </c>
      <c r="C48" s="60">
        <f>'2018 год'!J138</f>
        <v>3087.3882964039562</v>
      </c>
      <c r="D48" s="60">
        <v>3087.4</v>
      </c>
      <c r="E48" s="60">
        <f>'2018 год'!D78+'2018 год'!E78+'2018 год'!G78</f>
        <v>1750</v>
      </c>
    </row>
    <row r="49" spans="1:5" ht="15.75">
      <c r="A49" s="54">
        <v>46</v>
      </c>
      <c r="B49" s="55" t="str">
        <f>'2018 год'!B79</f>
        <v xml:space="preserve">Хабаровский край </v>
      </c>
      <c r="C49" s="60">
        <f>'2018 год'!J139</f>
        <v>44.458391468216966</v>
      </c>
      <c r="D49" s="60">
        <v>44.5</v>
      </c>
      <c r="E49" s="60">
        <f>'2018 год'!D79+'2018 год'!E79+'2018 год'!G79</f>
        <v>24.6</v>
      </c>
    </row>
    <row r="50" spans="1:5" ht="15.75">
      <c r="A50" s="54">
        <v>47</v>
      </c>
      <c r="B50" s="55" t="str">
        <f>'2018 год'!B80</f>
        <v>Ханты-Мансийский автономный округ-Югра</v>
      </c>
      <c r="C50" s="60">
        <f>'2018 год'!L80</f>
        <v>6441.5571428571429</v>
      </c>
      <c r="D50" s="60">
        <v>6441.6</v>
      </c>
      <c r="E50" s="60">
        <f>'2018 год'!D80+'2018 год'!E80+'2018 год'!G80</f>
        <v>15030.3</v>
      </c>
    </row>
    <row r="51" spans="1:5" ht="15.75">
      <c r="A51" s="54">
        <v>48</v>
      </c>
      <c r="B51" s="55" t="str">
        <f>'2018 год'!B81</f>
        <v>Чеченская Республика</v>
      </c>
      <c r="C51" s="60">
        <f>'2018 год'!J140</f>
        <v>4087.8311938449597</v>
      </c>
      <c r="D51" s="60">
        <v>4087.8</v>
      </c>
      <c r="E51" s="60">
        <f>'2018 год'!D81+'2018 год'!E81+'2018 год'!G81</f>
        <v>2000</v>
      </c>
    </row>
    <row r="52" spans="1:5" ht="15.75">
      <c r="A52" s="54">
        <v>49</v>
      </c>
      <c r="B52" s="55" t="str">
        <f>'2018 год'!B82</f>
        <v>Чувашская Республика</v>
      </c>
      <c r="C52" s="60">
        <f>'2018 год'!J141</f>
        <v>1140.0272722800944</v>
      </c>
      <c r="D52" s="60">
        <v>1140</v>
      </c>
      <c r="E52" s="60">
        <f>'2018 год'!D82+'2018 год'!E82+'2018 год'!G82</f>
        <v>563.70000000000005</v>
      </c>
    </row>
    <row r="53" spans="1:5" ht="15.75">
      <c r="A53" s="55"/>
      <c r="B53" s="56" t="s">
        <v>4</v>
      </c>
      <c r="C53" s="60">
        <f>SUM(C4:C52)</f>
        <v>99999.999999999971</v>
      </c>
      <c r="D53" s="60">
        <f>SUM(D4:D52)</f>
        <v>99999.999999999985</v>
      </c>
      <c r="E53" s="60">
        <f>SUM(E4:E52)</f>
        <v>67754.75</v>
      </c>
    </row>
  </sheetData>
  <mergeCells count="6">
    <mergeCell ref="A2:A3"/>
    <mergeCell ref="B2:B3"/>
    <mergeCell ref="C2:C3"/>
    <mergeCell ref="E2:E3"/>
    <mergeCell ref="A1:E1"/>
    <mergeCell ref="D2:D3"/>
  </mergeCells>
  <pageMargins left="0.51181102362204722" right="0.11811023622047245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6"/>
  <sheetViews>
    <sheetView topLeftCell="A52" zoomScale="80" zoomScaleNormal="80" workbookViewId="0">
      <selection activeCell="D71" sqref="D71"/>
    </sheetView>
  </sheetViews>
  <sheetFormatPr defaultRowHeight="15"/>
  <cols>
    <col min="1" max="1" width="6.140625" style="7" customWidth="1"/>
    <col min="2" max="2" width="43.28515625" style="7" customWidth="1"/>
    <col min="3" max="3" width="12" style="7" customWidth="1"/>
    <col min="4" max="4" width="15.7109375" style="7" customWidth="1"/>
    <col min="5" max="5" width="16" style="7" customWidth="1"/>
    <col min="6" max="6" width="16.140625" style="7" customWidth="1"/>
    <col min="7" max="7" width="15.42578125" style="7" customWidth="1"/>
    <col min="8" max="8" width="12.28515625" style="7" customWidth="1"/>
    <col min="9" max="9" width="18.140625" style="7" customWidth="1"/>
    <col min="10" max="10" width="17.140625" style="16" customWidth="1"/>
    <col min="11" max="11" width="0.42578125" style="7" hidden="1" customWidth="1"/>
    <col min="12" max="12" width="26.5703125" style="7" customWidth="1"/>
    <col min="13" max="13" width="11.5703125" style="7" customWidth="1"/>
    <col min="14" max="14" width="12" style="7" customWidth="1"/>
    <col min="15" max="16384" width="9.140625" style="7"/>
  </cols>
  <sheetData>
    <row r="1" spans="1:10">
      <c r="A1"/>
      <c r="B1"/>
      <c r="C1"/>
      <c r="D1"/>
      <c r="E1"/>
      <c r="F1"/>
      <c r="G1"/>
      <c r="H1"/>
      <c r="I1" s="79"/>
      <c r="J1" s="79"/>
    </row>
    <row r="2" spans="1:10">
      <c r="A2"/>
      <c r="B2"/>
      <c r="C2"/>
      <c r="D2"/>
      <c r="E2"/>
      <c r="F2"/>
      <c r="G2"/>
      <c r="H2"/>
      <c r="I2" s="79"/>
      <c r="J2" s="79"/>
    </row>
    <row r="3" spans="1:10">
      <c r="A3"/>
      <c r="B3"/>
      <c r="C3"/>
      <c r="D3"/>
      <c r="E3"/>
      <c r="F3"/>
      <c r="G3"/>
      <c r="H3"/>
      <c r="I3" s="79"/>
      <c r="J3" s="79"/>
    </row>
    <row r="4" spans="1:10">
      <c r="A4"/>
      <c r="B4"/>
      <c r="C4"/>
      <c r="D4" s="80" t="s">
        <v>70</v>
      </c>
      <c r="E4" s="80"/>
      <c r="F4" s="80"/>
      <c r="G4" s="80"/>
      <c r="H4" s="80"/>
      <c r="I4" s="79"/>
      <c r="J4" s="79"/>
    </row>
    <row r="5" spans="1:10">
      <c r="A5" s="21"/>
      <c r="B5" s="21"/>
      <c r="C5" s="21"/>
      <c r="D5" s="80"/>
      <c r="E5" s="80"/>
      <c r="F5" s="80"/>
      <c r="G5" s="80"/>
      <c r="H5" s="80"/>
      <c r="I5" s="79"/>
      <c r="J5" s="79"/>
    </row>
    <row r="6" spans="1:10">
      <c r="A6" s="21"/>
      <c r="B6" s="24"/>
      <c r="C6" s="39" t="s">
        <v>47</v>
      </c>
      <c r="D6" s="39"/>
      <c r="E6" s="39"/>
      <c r="F6" s="39"/>
      <c r="G6" s="39"/>
      <c r="H6" s="39"/>
      <c r="I6" s="23"/>
      <c r="J6" s="25"/>
    </row>
    <row r="7" spans="1:10">
      <c r="A7" s="21"/>
      <c r="B7" s="22"/>
      <c r="C7" s="22" t="s">
        <v>99</v>
      </c>
      <c r="D7" s="38"/>
      <c r="E7" s="38"/>
      <c r="F7" s="38"/>
      <c r="G7" s="38"/>
      <c r="H7" s="38"/>
      <c r="I7" s="23"/>
      <c r="J7" s="21"/>
    </row>
    <row r="8" spans="1:10">
      <c r="A8" s="26"/>
      <c r="B8" s="26"/>
      <c r="C8" s="26"/>
      <c r="D8" s="26"/>
      <c r="E8" s="26"/>
      <c r="F8" s="26"/>
      <c r="G8" s="21"/>
      <c r="H8" s="21"/>
      <c r="I8" s="21"/>
      <c r="J8" s="37" t="s">
        <v>48</v>
      </c>
    </row>
    <row r="9" spans="1:10">
      <c r="A9" s="26"/>
      <c r="B9" s="26"/>
      <c r="C9" s="26"/>
      <c r="D9" s="26" t="s">
        <v>100</v>
      </c>
      <c r="E9" s="26"/>
      <c r="F9" s="26"/>
      <c r="G9" s="21"/>
      <c r="H9" s="21"/>
      <c r="I9" s="29" t="s">
        <v>61</v>
      </c>
      <c r="J9" s="33"/>
    </row>
    <row r="10" spans="1:10">
      <c r="A10" s="84" t="s">
        <v>73</v>
      </c>
      <c r="B10" s="84"/>
      <c r="C10" s="82"/>
      <c r="D10" s="82"/>
      <c r="E10" s="82"/>
      <c r="F10" s="82"/>
      <c r="G10" s="82"/>
      <c r="H10" s="82"/>
      <c r="I10" s="30" t="s">
        <v>49</v>
      </c>
      <c r="J10" s="34"/>
    </row>
    <row r="11" spans="1:10" ht="29.25" customHeight="1">
      <c r="A11" s="84"/>
      <c r="B11" s="84"/>
      <c r="C11" s="83"/>
      <c r="D11" s="83"/>
      <c r="E11" s="83"/>
      <c r="F11" s="83"/>
      <c r="G11" s="83"/>
      <c r="H11" s="83"/>
      <c r="I11" s="31" t="s">
        <v>68</v>
      </c>
      <c r="J11" s="35"/>
    </row>
    <row r="12" spans="1:10">
      <c r="A12" s="78" t="s">
        <v>50</v>
      </c>
      <c r="B12" s="78"/>
      <c r="C12" s="81"/>
      <c r="D12" s="81"/>
      <c r="E12" s="81"/>
      <c r="F12" s="81"/>
      <c r="G12" s="81"/>
      <c r="H12" s="81"/>
      <c r="I12" s="30" t="s">
        <v>69</v>
      </c>
      <c r="J12" s="35"/>
    </row>
    <row r="13" spans="1:10">
      <c r="A13" s="78" t="s">
        <v>51</v>
      </c>
      <c r="B13" s="78"/>
      <c r="C13" s="81"/>
      <c r="D13" s="81"/>
      <c r="E13" s="81"/>
      <c r="F13" s="81"/>
      <c r="G13" s="81"/>
      <c r="H13" s="81"/>
      <c r="I13" s="30" t="s">
        <v>69</v>
      </c>
      <c r="J13" s="35"/>
    </row>
    <row r="14" spans="1:10">
      <c r="A14" s="78" t="s">
        <v>52</v>
      </c>
      <c r="B14" s="78"/>
      <c r="C14" s="81" t="s">
        <v>74</v>
      </c>
      <c r="D14" s="81"/>
      <c r="E14" s="81"/>
      <c r="F14" s="81"/>
      <c r="G14" s="81"/>
      <c r="H14" s="81"/>
      <c r="I14" s="30" t="s">
        <v>69</v>
      </c>
      <c r="J14" s="35"/>
    </row>
    <row r="15" spans="1:10">
      <c r="A15" s="78" t="s">
        <v>53</v>
      </c>
      <c r="B15" s="78"/>
      <c r="C15" s="81"/>
      <c r="D15" s="81"/>
      <c r="E15" s="81"/>
      <c r="F15" s="81"/>
      <c r="G15" s="81"/>
      <c r="H15" s="81"/>
      <c r="I15" s="30" t="s">
        <v>69</v>
      </c>
      <c r="J15" s="35"/>
    </row>
    <row r="16" spans="1:10">
      <c r="A16" s="78" t="s">
        <v>54</v>
      </c>
      <c r="B16" s="78"/>
      <c r="C16" s="81"/>
      <c r="D16" s="81"/>
      <c r="E16" s="81"/>
      <c r="F16" s="81"/>
      <c r="G16" s="81"/>
      <c r="H16" s="81"/>
      <c r="I16" s="30" t="s">
        <v>69</v>
      </c>
      <c r="J16" s="35"/>
    </row>
    <row r="17" spans="1:14">
      <c r="A17" s="78" t="s">
        <v>55</v>
      </c>
      <c r="B17" s="78"/>
      <c r="C17" s="92"/>
      <c r="D17" s="92"/>
      <c r="E17" s="92"/>
      <c r="F17" s="92"/>
      <c r="G17" s="92"/>
      <c r="H17" s="92"/>
      <c r="I17" s="30" t="s">
        <v>69</v>
      </c>
      <c r="J17" s="35"/>
    </row>
    <row r="18" spans="1:14">
      <c r="A18" s="78" t="s">
        <v>56</v>
      </c>
      <c r="B18" s="78"/>
      <c r="C18" s="83"/>
      <c r="D18" s="83"/>
      <c r="E18" s="83"/>
      <c r="F18" s="83"/>
      <c r="G18" s="83"/>
      <c r="H18" s="83"/>
      <c r="I18" s="30"/>
      <c r="J18" s="35"/>
    </row>
    <row r="19" spans="1:14">
      <c r="A19" s="78" t="s">
        <v>57</v>
      </c>
      <c r="B19" s="78"/>
      <c r="C19" s="81"/>
      <c r="D19" s="81"/>
      <c r="E19" s="81"/>
      <c r="F19" s="81"/>
      <c r="G19" s="81"/>
      <c r="H19" s="81"/>
      <c r="I19" s="30" t="s">
        <v>69</v>
      </c>
      <c r="J19" s="35"/>
    </row>
    <row r="20" spans="1:14">
      <c r="A20" s="78" t="s">
        <v>58</v>
      </c>
      <c r="B20" s="78"/>
      <c r="C20" s="92"/>
      <c r="D20" s="92"/>
      <c r="E20" s="92"/>
      <c r="F20" s="92"/>
      <c r="G20" s="92"/>
      <c r="H20" s="92"/>
      <c r="I20" s="32" t="s">
        <v>59</v>
      </c>
      <c r="J20" s="36">
        <v>384</v>
      </c>
    </row>
    <row r="21" spans="1:14">
      <c r="A21" s="78" t="s">
        <v>60</v>
      </c>
      <c r="B21" s="78"/>
      <c r="C21" s="83"/>
      <c r="D21" s="83"/>
      <c r="E21" s="83"/>
      <c r="F21" s="83"/>
      <c r="G21" s="83"/>
      <c r="H21" s="83"/>
      <c r="I21" s="32" t="s">
        <v>61</v>
      </c>
      <c r="J21" s="35"/>
    </row>
    <row r="22" spans="1:14">
      <c r="A22" s="78" t="s">
        <v>62</v>
      </c>
      <c r="B22" s="78"/>
      <c r="C22" s="28" t="s">
        <v>63</v>
      </c>
      <c r="D22" s="21"/>
      <c r="E22" s="21"/>
      <c r="F22" s="21"/>
      <c r="G22" s="21"/>
      <c r="H22" s="21"/>
      <c r="I22" s="32" t="s">
        <v>64</v>
      </c>
      <c r="J22" s="35"/>
    </row>
    <row r="23" spans="1:14">
      <c r="A23" s="78" t="s">
        <v>72</v>
      </c>
      <c r="B23" s="78"/>
      <c r="C23" s="21"/>
      <c r="D23" s="21"/>
      <c r="E23" s="21"/>
      <c r="F23" s="21"/>
      <c r="G23" s="21"/>
      <c r="H23" s="21"/>
      <c r="I23" s="21"/>
      <c r="J23" s="27"/>
    </row>
    <row r="24" spans="1:14" ht="16.5" customHeight="1">
      <c r="A24" s="100" t="s">
        <v>65</v>
      </c>
      <c r="B24" s="100"/>
      <c r="C24" s="100"/>
      <c r="D24" s="100"/>
      <c r="E24" s="104"/>
      <c r="F24" s="105"/>
      <c r="G24" s="105"/>
      <c r="H24" s="105"/>
      <c r="I24" s="105"/>
      <c r="J24" s="105"/>
      <c r="K24" s="105"/>
      <c r="L24" s="105"/>
    </row>
    <row r="25" spans="1:14" ht="15" customHeight="1">
      <c r="A25" s="100"/>
      <c r="B25" s="100"/>
      <c r="C25" s="100"/>
      <c r="D25" s="100"/>
      <c r="E25" s="104"/>
      <c r="F25" s="105"/>
      <c r="G25" s="105"/>
      <c r="H25" s="105"/>
      <c r="I25" s="105"/>
      <c r="J25" s="105"/>
      <c r="K25" s="105"/>
      <c r="L25" s="105"/>
    </row>
    <row r="26" spans="1:14" ht="15" customHeight="1">
      <c r="A26" s="100"/>
      <c r="B26" s="100"/>
      <c r="C26" s="100"/>
      <c r="D26" s="100"/>
      <c r="E26" s="104"/>
      <c r="F26" s="105"/>
      <c r="G26" s="105"/>
      <c r="H26" s="105"/>
      <c r="I26" s="105"/>
      <c r="J26" s="105"/>
      <c r="K26" s="105"/>
      <c r="L26" s="105"/>
    </row>
    <row r="27" spans="1:14" ht="57" customHeight="1">
      <c r="A27" s="100"/>
      <c r="B27" s="100"/>
      <c r="C27" s="100"/>
      <c r="D27" s="100"/>
      <c r="E27" s="104"/>
      <c r="F27" s="105"/>
      <c r="G27" s="105"/>
      <c r="H27" s="105"/>
      <c r="I27" s="105"/>
      <c r="J27" s="105"/>
      <c r="K27" s="105"/>
      <c r="L27" s="105"/>
    </row>
    <row r="28" spans="1:14" ht="73.5" customHeight="1">
      <c r="A28" s="99" t="s">
        <v>117</v>
      </c>
      <c r="B28" s="99"/>
      <c r="C28" s="99"/>
      <c r="D28" s="99"/>
      <c r="E28" s="99"/>
      <c r="F28" s="99"/>
      <c r="G28" s="99"/>
      <c r="H28" s="99"/>
      <c r="I28" s="99"/>
      <c r="J28" s="99"/>
    </row>
    <row r="29" spans="1:14" ht="33.75" customHeight="1">
      <c r="A29" s="93" t="s">
        <v>87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</row>
    <row r="30" spans="1:14" ht="37.5" customHeight="1">
      <c r="A30" s="98" t="s">
        <v>1</v>
      </c>
      <c r="B30" s="98" t="s">
        <v>67</v>
      </c>
      <c r="C30" s="98" t="s">
        <v>66</v>
      </c>
      <c r="D30" s="101" t="s">
        <v>71</v>
      </c>
      <c r="E30" s="102"/>
      <c r="F30" s="102"/>
      <c r="G30" s="102"/>
      <c r="H30" s="102"/>
      <c r="I30" s="103"/>
      <c r="J30" s="90" t="s">
        <v>116</v>
      </c>
      <c r="K30" s="45"/>
      <c r="L30" s="89" t="s">
        <v>115</v>
      </c>
      <c r="M30" s="85" t="s">
        <v>120</v>
      </c>
      <c r="N30" s="86"/>
    </row>
    <row r="31" spans="1:14" s="8" customFormat="1" ht="144" customHeight="1">
      <c r="A31" s="98"/>
      <c r="B31" s="98"/>
      <c r="C31" s="98"/>
      <c r="D31" s="94" t="s">
        <v>92</v>
      </c>
      <c r="E31" s="94" t="s">
        <v>93</v>
      </c>
      <c r="F31" s="94" t="s">
        <v>95</v>
      </c>
      <c r="G31" s="94" t="s">
        <v>94</v>
      </c>
      <c r="H31" s="73" t="s">
        <v>22</v>
      </c>
      <c r="I31" s="89" t="s">
        <v>123</v>
      </c>
      <c r="J31" s="90"/>
      <c r="K31" s="51"/>
      <c r="L31" s="90"/>
      <c r="M31" s="87"/>
      <c r="N31" s="88"/>
    </row>
    <row r="32" spans="1:14" s="8" customFormat="1" ht="30" customHeight="1">
      <c r="A32" s="95"/>
      <c r="B32" s="95"/>
      <c r="C32" s="95"/>
      <c r="D32" s="95"/>
      <c r="E32" s="95"/>
      <c r="F32" s="95"/>
      <c r="G32" s="95"/>
      <c r="H32" s="74"/>
      <c r="I32" s="91"/>
      <c r="J32" s="91"/>
      <c r="K32" s="51"/>
      <c r="L32" s="91"/>
      <c r="M32" s="52" t="s">
        <v>124</v>
      </c>
      <c r="N32" s="52" t="s">
        <v>89</v>
      </c>
    </row>
    <row r="33" spans="1:14" s="8" customFormat="1" ht="15" customHeight="1">
      <c r="A33" s="40">
        <v>1</v>
      </c>
      <c r="B33" s="40">
        <v>2</v>
      </c>
      <c r="C33" s="40">
        <v>3</v>
      </c>
      <c r="D33" s="40">
        <v>4</v>
      </c>
      <c r="E33" s="40">
        <v>5</v>
      </c>
      <c r="F33" s="40">
        <v>6</v>
      </c>
      <c r="G33" s="40">
        <v>7</v>
      </c>
      <c r="H33" s="40">
        <v>8</v>
      </c>
      <c r="I33" s="40">
        <v>10</v>
      </c>
      <c r="J33" s="40">
        <v>11</v>
      </c>
      <c r="L33" s="70">
        <v>12</v>
      </c>
      <c r="M33" s="47"/>
      <c r="N33" s="47"/>
    </row>
    <row r="34" spans="1:14" s="8" customFormat="1" ht="15" customHeight="1">
      <c r="A34" s="58">
        <v>1</v>
      </c>
      <c r="B34" s="1" t="s">
        <v>101</v>
      </c>
      <c r="C34" s="41" t="s">
        <v>108</v>
      </c>
      <c r="D34" s="60">
        <v>350</v>
      </c>
      <c r="E34" s="60">
        <v>35</v>
      </c>
      <c r="F34" s="61">
        <v>1</v>
      </c>
      <c r="G34" s="60"/>
      <c r="H34" s="61"/>
      <c r="I34" s="60">
        <f>((D34+E34)*F34+G34*H34)*M34</f>
        <v>35805</v>
      </c>
      <c r="J34" s="60">
        <f>I34/I$83*E$85</f>
        <v>724.45856530406888</v>
      </c>
      <c r="L34" s="60">
        <f>((D34+E34+G34)*M34/N34)</f>
        <v>5115</v>
      </c>
      <c r="M34" s="59">
        <v>93</v>
      </c>
      <c r="N34" s="6">
        <f>100-M34</f>
        <v>7</v>
      </c>
    </row>
    <row r="35" spans="1:14" ht="15.75">
      <c r="A35" s="6">
        <v>2</v>
      </c>
      <c r="B35" s="1" t="s">
        <v>19</v>
      </c>
      <c r="C35" s="41">
        <v>11701000</v>
      </c>
      <c r="D35" s="60">
        <v>2000</v>
      </c>
      <c r="E35" s="60">
        <v>200</v>
      </c>
      <c r="F35" s="61">
        <v>1</v>
      </c>
      <c r="G35" s="60"/>
      <c r="H35" s="61"/>
      <c r="I35" s="60">
        <f t="shared" ref="I35:I82" si="0">((D35+E35)*F35+G35*H35)*M35</f>
        <v>198000</v>
      </c>
      <c r="J35" s="60">
        <f>I35/I$83*E$85</f>
        <v>4006.2224809441595</v>
      </c>
      <c r="K35" s="42" t="e">
        <f>#REF!-J35</f>
        <v>#REF!</v>
      </c>
      <c r="L35" s="60">
        <f t="shared" ref="L35:L82" si="1">((D35+E35+G35)*M35/N35)</f>
        <v>19800</v>
      </c>
      <c r="M35" s="6">
        <v>90</v>
      </c>
      <c r="N35" s="6">
        <f>100-M35</f>
        <v>10</v>
      </c>
    </row>
    <row r="36" spans="1:14" ht="15.75">
      <c r="A36" s="58">
        <v>3</v>
      </c>
      <c r="B36" s="2" t="s">
        <v>10</v>
      </c>
      <c r="C36" s="41">
        <v>14701000</v>
      </c>
      <c r="D36" s="60">
        <v>3000</v>
      </c>
      <c r="E36" s="60"/>
      <c r="F36" s="61">
        <v>1</v>
      </c>
      <c r="G36" s="60"/>
      <c r="H36" s="61"/>
      <c r="I36" s="60">
        <f t="shared" si="0"/>
        <v>237000</v>
      </c>
      <c r="J36" s="60">
        <f>I36/I$83*E$85</f>
        <v>4795.3269090089179</v>
      </c>
      <c r="K36" s="42" t="e">
        <f>#REF!-J36</f>
        <v>#REF!</v>
      </c>
      <c r="L36" s="60">
        <f t="shared" si="1"/>
        <v>11285.714285714286</v>
      </c>
      <c r="M36" s="6">
        <v>79</v>
      </c>
      <c r="N36" s="6">
        <f t="shared" ref="N36:N82" si="2">100-M36</f>
        <v>21</v>
      </c>
    </row>
    <row r="37" spans="1:14" ht="15.75">
      <c r="A37" s="6">
        <v>4</v>
      </c>
      <c r="B37" s="2" t="s">
        <v>32</v>
      </c>
      <c r="C37" s="41">
        <v>15701000</v>
      </c>
      <c r="D37" s="60">
        <v>800</v>
      </c>
      <c r="E37" s="60">
        <v>200</v>
      </c>
      <c r="F37" s="61">
        <v>1</v>
      </c>
      <c r="G37" s="60"/>
      <c r="H37" s="61"/>
      <c r="I37" s="60">
        <f t="shared" si="0"/>
        <v>92000</v>
      </c>
      <c r="J37" s="60">
        <f t="shared" ref="J37:J82" si="3">I37/I$83*E$85</f>
        <v>1861.4771123578923</v>
      </c>
      <c r="K37" s="42" t="e">
        <f>#REF!-J37</f>
        <v>#REF!</v>
      </c>
      <c r="L37" s="60">
        <f t="shared" si="1"/>
        <v>11500</v>
      </c>
      <c r="M37" s="6">
        <v>92</v>
      </c>
      <c r="N37" s="6">
        <f t="shared" si="2"/>
        <v>8</v>
      </c>
    </row>
    <row r="38" spans="1:14" ht="15.75">
      <c r="A38" s="58">
        <v>5</v>
      </c>
      <c r="B38" s="1" t="s">
        <v>26</v>
      </c>
      <c r="C38" s="41">
        <v>17701000</v>
      </c>
      <c r="D38" s="60">
        <v>1200</v>
      </c>
      <c r="E38" s="60">
        <v>100</v>
      </c>
      <c r="F38" s="61">
        <v>1</v>
      </c>
      <c r="G38" s="60"/>
      <c r="H38" s="61"/>
      <c r="I38" s="60">
        <f t="shared" si="0"/>
        <v>115700</v>
      </c>
      <c r="J38" s="60">
        <f t="shared" si="3"/>
        <v>2341.0098032587839</v>
      </c>
      <c r="K38" s="42" t="e">
        <f>#REF!-J38</f>
        <v>#REF!</v>
      </c>
      <c r="L38" s="60">
        <f t="shared" si="1"/>
        <v>10518.181818181818</v>
      </c>
      <c r="M38" s="6">
        <v>89</v>
      </c>
      <c r="N38" s="6">
        <f t="shared" si="2"/>
        <v>11</v>
      </c>
    </row>
    <row r="39" spans="1:14" ht="15.75">
      <c r="A39" s="6">
        <v>6</v>
      </c>
      <c r="B39" s="3" t="s">
        <v>33</v>
      </c>
      <c r="C39" s="41">
        <v>18701000</v>
      </c>
      <c r="D39" s="60">
        <v>490</v>
      </c>
      <c r="E39" s="60">
        <v>10</v>
      </c>
      <c r="F39" s="61">
        <v>1</v>
      </c>
      <c r="G39" s="60"/>
      <c r="H39" s="61"/>
      <c r="I39" s="60">
        <f t="shared" si="0"/>
        <v>43000</v>
      </c>
      <c r="J39" s="60">
        <f t="shared" si="3"/>
        <v>870.03821555858008</v>
      </c>
      <c r="K39" s="42" t="e">
        <f>#REF!-J39</f>
        <v>#REF!</v>
      </c>
      <c r="L39" s="60">
        <f t="shared" si="1"/>
        <v>3071.4285714285716</v>
      </c>
      <c r="M39" s="6">
        <v>86</v>
      </c>
      <c r="N39" s="6">
        <f t="shared" si="2"/>
        <v>14</v>
      </c>
    </row>
    <row r="40" spans="1:14" ht="15.75">
      <c r="A40" s="58">
        <v>7</v>
      </c>
      <c r="B40" s="3" t="s">
        <v>9</v>
      </c>
      <c r="C40" s="41">
        <v>20701000</v>
      </c>
      <c r="D40" s="60">
        <v>81.900000000000006</v>
      </c>
      <c r="E40" s="60"/>
      <c r="F40" s="61">
        <v>1</v>
      </c>
      <c r="G40" s="60"/>
      <c r="H40" s="61"/>
      <c r="I40" s="60">
        <f t="shared" si="0"/>
        <v>6961.5000000000009</v>
      </c>
      <c r="J40" s="60">
        <f t="shared" si="3"/>
        <v>140.85514040955945</v>
      </c>
      <c r="K40" s="42" t="e">
        <f>#REF!-J40</f>
        <v>#REF!</v>
      </c>
      <c r="L40" s="60">
        <f t="shared" si="1"/>
        <v>464.10000000000008</v>
      </c>
      <c r="M40" s="6">
        <v>85</v>
      </c>
      <c r="N40" s="6">
        <f t="shared" si="2"/>
        <v>15</v>
      </c>
    </row>
    <row r="41" spans="1:14" ht="15.75">
      <c r="A41" s="6">
        <v>8</v>
      </c>
      <c r="B41" s="2" t="s">
        <v>11</v>
      </c>
      <c r="C41" s="41">
        <v>27701000</v>
      </c>
      <c r="D41" s="60">
        <v>56</v>
      </c>
      <c r="E41" s="60"/>
      <c r="F41" s="61">
        <v>1</v>
      </c>
      <c r="G41" s="60"/>
      <c r="H41" s="61"/>
      <c r="I41" s="60">
        <f t="shared" si="0"/>
        <v>4312</v>
      </c>
      <c r="J41" s="60">
        <f t="shared" si="3"/>
        <v>87.246622918339469</v>
      </c>
      <c r="K41" s="42" t="e">
        <f>#REF!-J41</f>
        <v>#REF!</v>
      </c>
      <c r="L41" s="60">
        <f t="shared" si="1"/>
        <v>187.47826086956522</v>
      </c>
      <c r="M41" s="6">
        <v>77</v>
      </c>
      <c r="N41" s="6">
        <f t="shared" si="2"/>
        <v>23</v>
      </c>
    </row>
    <row r="42" spans="1:14" ht="15.75">
      <c r="A42" s="58">
        <v>9</v>
      </c>
      <c r="B42" s="2" t="s">
        <v>12</v>
      </c>
      <c r="C42" s="41">
        <v>29701000</v>
      </c>
      <c r="D42" s="60">
        <v>188.2</v>
      </c>
      <c r="E42" s="60"/>
      <c r="F42" s="61">
        <v>1</v>
      </c>
      <c r="G42" s="60"/>
      <c r="H42" s="61"/>
      <c r="I42" s="60">
        <f t="shared" si="0"/>
        <v>12985.8</v>
      </c>
      <c r="J42" s="60">
        <f t="shared" si="3"/>
        <v>262.74749440931646</v>
      </c>
      <c r="K42" s="42" t="e">
        <f>#REF!-J42</f>
        <v>#REF!</v>
      </c>
      <c r="L42" s="60">
        <f t="shared" si="1"/>
        <v>418.89677419354837</v>
      </c>
      <c r="M42" s="6">
        <v>69</v>
      </c>
      <c r="N42" s="6">
        <f t="shared" si="2"/>
        <v>31</v>
      </c>
    </row>
    <row r="43" spans="1:14" ht="15.75">
      <c r="A43" s="6">
        <v>10</v>
      </c>
      <c r="B43" s="2" t="s">
        <v>126</v>
      </c>
      <c r="C43" s="41" t="s">
        <v>127</v>
      </c>
      <c r="D43" s="60">
        <v>2148.79</v>
      </c>
      <c r="E43" s="60"/>
      <c r="F43" s="61">
        <v>1</v>
      </c>
      <c r="G43" s="60"/>
      <c r="H43" s="61"/>
      <c r="I43" s="60">
        <f t="shared" si="0"/>
        <v>204135.05</v>
      </c>
      <c r="J43" s="60">
        <f t="shared" si="3"/>
        <v>4130.3556891851513</v>
      </c>
      <c r="K43" s="42"/>
      <c r="L43" s="60">
        <f t="shared" si="1"/>
        <v>40827.009999999995</v>
      </c>
      <c r="M43" s="6">
        <v>95</v>
      </c>
      <c r="N43" s="6">
        <v>5</v>
      </c>
    </row>
    <row r="44" spans="1:14" ht="15.75">
      <c r="A44" s="58">
        <v>11</v>
      </c>
      <c r="B44" s="1" t="s">
        <v>41</v>
      </c>
      <c r="C44" s="41">
        <v>83701000</v>
      </c>
      <c r="D44" s="60">
        <v>85</v>
      </c>
      <c r="E44" s="60"/>
      <c r="F44" s="61">
        <v>1</v>
      </c>
      <c r="G44" s="60"/>
      <c r="H44" s="61"/>
      <c r="I44" s="60">
        <f t="shared" si="0"/>
        <v>7905</v>
      </c>
      <c r="J44" s="60">
        <f t="shared" si="3"/>
        <v>159.94539753466455</v>
      </c>
      <c r="K44" s="42" t="e">
        <f>#REF!-J44</f>
        <v>#REF!</v>
      </c>
      <c r="L44" s="60">
        <f t="shared" si="1"/>
        <v>1129.2857142857142</v>
      </c>
      <c r="M44" s="6">
        <v>93</v>
      </c>
      <c r="N44" s="6">
        <f t="shared" si="2"/>
        <v>7</v>
      </c>
    </row>
    <row r="45" spans="1:14" ht="15.75">
      <c r="A45" s="6">
        <v>12</v>
      </c>
      <c r="B45" s="2" t="s">
        <v>8</v>
      </c>
      <c r="C45" s="41">
        <v>91701000</v>
      </c>
      <c r="D45" s="60">
        <v>360</v>
      </c>
      <c r="E45" s="60"/>
      <c r="F45" s="61">
        <v>1</v>
      </c>
      <c r="G45" s="60"/>
      <c r="H45" s="61"/>
      <c r="I45" s="60">
        <f t="shared" si="0"/>
        <v>34200</v>
      </c>
      <c r="J45" s="60">
        <f t="shared" si="3"/>
        <v>691.98388307217306</v>
      </c>
      <c r="K45" s="42" t="e">
        <f>#REF!-J45</f>
        <v>#REF!</v>
      </c>
      <c r="L45" s="60">
        <f t="shared" si="1"/>
        <v>6840</v>
      </c>
      <c r="M45" s="6">
        <v>95</v>
      </c>
      <c r="N45" s="6">
        <f t="shared" si="2"/>
        <v>5</v>
      </c>
    </row>
    <row r="46" spans="1:14" ht="15.75">
      <c r="A46" s="58">
        <v>13</v>
      </c>
      <c r="B46" s="2" t="s">
        <v>102</v>
      </c>
      <c r="C46" s="41" t="s">
        <v>109</v>
      </c>
      <c r="D46" s="60">
        <v>500</v>
      </c>
      <c r="E46" s="60"/>
      <c r="F46" s="61">
        <v>1</v>
      </c>
      <c r="G46" s="60"/>
      <c r="H46" s="61"/>
      <c r="I46" s="60">
        <f t="shared" si="0"/>
        <v>41500</v>
      </c>
      <c r="J46" s="60">
        <f t="shared" si="3"/>
        <v>839.68804524839709</v>
      </c>
      <c r="K46" s="42"/>
      <c r="L46" s="60">
        <f t="shared" si="1"/>
        <v>2441.1764705882351</v>
      </c>
      <c r="M46" s="6">
        <v>83</v>
      </c>
      <c r="N46" s="6">
        <f t="shared" si="2"/>
        <v>17</v>
      </c>
    </row>
    <row r="47" spans="1:14" ht="15.75">
      <c r="A47" s="6">
        <v>14</v>
      </c>
      <c r="B47" s="1" t="s">
        <v>2</v>
      </c>
      <c r="C47" s="41" t="s">
        <v>76</v>
      </c>
      <c r="D47" s="60"/>
      <c r="E47" s="60">
        <v>100</v>
      </c>
      <c r="F47" s="61">
        <v>1</v>
      </c>
      <c r="G47" s="60">
        <v>3560</v>
      </c>
      <c r="H47" s="61">
        <v>1</v>
      </c>
      <c r="I47" s="60">
        <f t="shared" si="0"/>
        <v>278160</v>
      </c>
      <c r="J47" s="60">
        <f t="shared" si="3"/>
        <v>5628.1355823203403</v>
      </c>
      <c r="K47" s="42" t="e">
        <f>#REF!-J47</f>
        <v>#REF!</v>
      </c>
      <c r="L47" s="60">
        <f t="shared" si="1"/>
        <v>11590</v>
      </c>
      <c r="M47" s="6">
        <v>76</v>
      </c>
      <c r="N47" s="6">
        <f t="shared" si="2"/>
        <v>24</v>
      </c>
    </row>
    <row r="48" spans="1:14" ht="15.75">
      <c r="A48" s="58">
        <v>15</v>
      </c>
      <c r="B48" s="1" t="s">
        <v>3</v>
      </c>
      <c r="C48" s="41" t="s">
        <v>77</v>
      </c>
      <c r="D48" s="60">
        <v>1500</v>
      </c>
      <c r="E48" s="60">
        <v>490</v>
      </c>
      <c r="F48" s="61">
        <v>1</v>
      </c>
      <c r="G48" s="60"/>
      <c r="H48" s="61"/>
      <c r="I48" s="60">
        <f t="shared" si="0"/>
        <v>149250</v>
      </c>
      <c r="J48" s="60">
        <f t="shared" si="3"/>
        <v>3019.8419458632111</v>
      </c>
      <c r="K48" s="42" t="e">
        <f>#REF!-J48</f>
        <v>#REF!</v>
      </c>
      <c r="L48" s="60">
        <f t="shared" si="1"/>
        <v>5970</v>
      </c>
      <c r="M48" s="6">
        <v>75</v>
      </c>
      <c r="N48" s="6">
        <f t="shared" si="2"/>
        <v>25</v>
      </c>
    </row>
    <row r="49" spans="1:14" ht="15.75">
      <c r="A49" s="6">
        <v>16</v>
      </c>
      <c r="B49" s="2" t="s">
        <v>13</v>
      </c>
      <c r="C49" s="41">
        <v>37701000</v>
      </c>
      <c r="D49" s="60">
        <v>50</v>
      </c>
      <c r="E49" s="60"/>
      <c r="F49" s="61">
        <v>1</v>
      </c>
      <c r="G49" s="60"/>
      <c r="H49" s="61"/>
      <c r="I49" s="60">
        <f t="shared" si="0"/>
        <v>4650</v>
      </c>
      <c r="J49" s="60">
        <f t="shared" si="3"/>
        <v>94.085527961567379</v>
      </c>
      <c r="K49" s="42" t="e">
        <f>#REF!-J49</f>
        <v>#REF!</v>
      </c>
      <c r="L49" s="60">
        <f t="shared" si="1"/>
        <v>664.28571428571433</v>
      </c>
      <c r="M49" s="6">
        <v>93</v>
      </c>
      <c r="N49" s="6">
        <f t="shared" si="2"/>
        <v>7</v>
      </c>
    </row>
    <row r="50" spans="1:14" ht="15.75">
      <c r="A50" s="58">
        <v>17</v>
      </c>
      <c r="B50" s="2" t="s">
        <v>17</v>
      </c>
      <c r="C50" s="41">
        <v>42701000</v>
      </c>
      <c r="D50" s="60">
        <v>560</v>
      </c>
      <c r="E50" s="60">
        <v>150</v>
      </c>
      <c r="F50" s="61">
        <v>1</v>
      </c>
      <c r="G50" s="60"/>
      <c r="H50" s="61"/>
      <c r="I50" s="60">
        <f t="shared" si="0"/>
        <v>51120</v>
      </c>
      <c r="J50" s="60">
        <f t="shared" si="3"/>
        <v>1034.3338041710376</v>
      </c>
      <c r="K50" s="42" t="e">
        <f>#REF!-J50</f>
        <v>#REF!</v>
      </c>
      <c r="L50" s="60">
        <f t="shared" si="1"/>
        <v>1825.7142857142858</v>
      </c>
      <c r="M50" s="6">
        <v>72</v>
      </c>
      <c r="N50" s="6">
        <f t="shared" si="2"/>
        <v>28</v>
      </c>
    </row>
    <row r="51" spans="1:14" ht="16.5" customHeight="1">
      <c r="A51" s="6">
        <v>18</v>
      </c>
      <c r="B51" s="1" t="s">
        <v>20</v>
      </c>
      <c r="C51" s="41">
        <v>50701000</v>
      </c>
      <c r="D51" s="60">
        <v>1765.2</v>
      </c>
      <c r="E51" s="60"/>
      <c r="F51" s="61">
        <v>1</v>
      </c>
      <c r="G51" s="60"/>
      <c r="H51" s="61"/>
      <c r="I51" s="60">
        <f t="shared" si="0"/>
        <v>137685.6</v>
      </c>
      <c r="J51" s="60">
        <f t="shared" si="3"/>
        <v>2785.8542728398243</v>
      </c>
      <c r="K51" s="42" t="e">
        <f>#REF!-J51</f>
        <v>#REF!</v>
      </c>
      <c r="L51" s="60">
        <f t="shared" si="1"/>
        <v>6258.4363636363641</v>
      </c>
      <c r="M51" s="6">
        <v>78</v>
      </c>
      <c r="N51" s="6">
        <f t="shared" si="2"/>
        <v>22</v>
      </c>
    </row>
    <row r="52" spans="1:14" ht="15.75">
      <c r="A52" s="58">
        <v>19</v>
      </c>
      <c r="B52" s="2" t="s">
        <v>103</v>
      </c>
      <c r="C52" s="41" t="s">
        <v>110</v>
      </c>
      <c r="D52" s="60">
        <v>300</v>
      </c>
      <c r="E52" s="60">
        <v>20</v>
      </c>
      <c r="F52" s="61">
        <v>1</v>
      </c>
      <c r="G52" s="60">
        <v>180</v>
      </c>
      <c r="H52" s="61">
        <v>1</v>
      </c>
      <c r="I52" s="60">
        <f t="shared" si="0"/>
        <v>43000</v>
      </c>
      <c r="J52" s="60">
        <f t="shared" si="3"/>
        <v>870.03821555858008</v>
      </c>
      <c r="K52" s="42" t="e">
        <f>#REF!-J52</f>
        <v>#REF!</v>
      </c>
      <c r="L52" s="60">
        <f t="shared" si="1"/>
        <v>3071.4285714285716</v>
      </c>
      <c r="M52" s="6">
        <v>86</v>
      </c>
      <c r="N52" s="6">
        <f t="shared" si="2"/>
        <v>14</v>
      </c>
    </row>
    <row r="53" spans="1:14" ht="15.75">
      <c r="A53" s="6">
        <v>20</v>
      </c>
      <c r="B53" s="2" t="s">
        <v>104</v>
      </c>
      <c r="C53" s="41" t="s">
        <v>111</v>
      </c>
      <c r="D53" s="60">
        <v>1400</v>
      </c>
      <c r="E53" s="60">
        <v>100</v>
      </c>
      <c r="F53" s="61">
        <v>1</v>
      </c>
      <c r="G53" s="60"/>
      <c r="H53" s="61"/>
      <c r="I53" s="60">
        <f t="shared" si="0"/>
        <v>138000</v>
      </c>
      <c r="J53" s="60">
        <f t="shared" si="3"/>
        <v>2792.2156685368382</v>
      </c>
      <c r="K53" s="42"/>
      <c r="L53" s="60">
        <f t="shared" si="1"/>
        <v>17250</v>
      </c>
      <c r="M53" s="6">
        <v>92</v>
      </c>
      <c r="N53" s="6">
        <f t="shared" si="2"/>
        <v>8</v>
      </c>
    </row>
    <row r="54" spans="1:14" ht="15.75">
      <c r="A54" s="58">
        <v>21</v>
      </c>
      <c r="B54" s="2" t="s">
        <v>34</v>
      </c>
      <c r="C54" s="41" t="s">
        <v>78</v>
      </c>
      <c r="D54" s="60">
        <v>1718</v>
      </c>
      <c r="E54" s="60"/>
      <c r="F54" s="61">
        <v>1</v>
      </c>
      <c r="G54" s="60"/>
      <c r="H54" s="61"/>
      <c r="I54" s="60">
        <f t="shared" si="0"/>
        <v>151184</v>
      </c>
      <c r="J54" s="60">
        <f t="shared" si="3"/>
        <v>3058.9734321164738</v>
      </c>
      <c r="K54" s="42" t="e">
        <f>#REF!-J54</f>
        <v>#REF!</v>
      </c>
      <c r="L54" s="60">
        <f t="shared" si="1"/>
        <v>12598.666666666666</v>
      </c>
      <c r="M54" s="6">
        <v>88</v>
      </c>
      <c r="N54" s="6">
        <f t="shared" si="2"/>
        <v>12</v>
      </c>
    </row>
    <row r="55" spans="1:14" ht="15.75">
      <c r="A55" s="6">
        <v>22</v>
      </c>
      <c r="B55" s="1" t="s">
        <v>24</v>
      </c>
      <c r="C55" s="41">
        <v>79701000</v>
      </c>
      <c r="D55" s="60">
        <v>1063.9000000000001</v>
      </c>
      <c r="E55" s="60">
        <v>150</v>
      </c>
      <c r="F55" s="61">
        <v>1</v>
      </c>
      <c r="G55" s="60"/>
      <c r="H55" s="61"/>
      <c r="I55" s="60">
        <f t="shared" si="0"/>
        <v>109251.00000000001</v>
      </c>
      <c r="J55" s="60">
        <f t="shared" si="3"/>
        <v>2210.524304371871</v>
      </c>
      <c r="K55" s="42" t="e">
        <f>#REF!-J55</f>
        <v>#REF!</v>
      </c>
      <c r="L55" s="60">
        <f t="shared" si="1"/>
        <v>10925.100000000002</v>
      </c>
      <c r="M55" s="6">
        <v>90</v>
      </c>
      <c r="N55" s="6">
        <f t="shared" si="2"/>
        <v>10</v>
      </c>
    </row>
    <row r="56" spans="1:14" ht="15.75">
      <c r="A56" s="58">
        <v>23</v>
      </c>
      <c r="B56" s="1" t="s">
        <v>40</v>
      </c>
      <c r="C56" s="41">
        <v>84701000</v>
      </c>
      <c r="D56" s="60">
        <v>25</v>
      </c>
      <c r="E56" s="60"/>
      <c r="F56" s="61">
        <v>1</v>
      </c>
      <c r="G56" s="60"/>
      <c r="H56" s="61"/>
      <c r="I56" s="60">
        <f t="shared" si="0"/>
        <v>2375</v>
      </c>
      <c r="J56" s="60">
        <f t="shared" si="3"/>
        <v>48.054436324456461</v>
      </c>
      <c r="K56" s="42" t="e">
        <f>#REF!-J56</f>
        <v>#REF!</v>
      </c>
      <c r="L56" s="60">
        <f t="shared" si="1"/>
        <v>475</v>
      </c>
      <c r="M56" s="6">
        <v>95</v>
      </c>
      <c r="N56" s="6">
        <f t="shared" si="2"/>
        <v>5</v>
      </c>
    </row>
    <row r="57" spans="1:14" ht="15.75">
      <c r="A57" s="6">
        <v>24</v>
      </c>
      <c r="B57" s="2" t="s">
        <v>35</v>
      </c>
      <c r="C57" s="41">
        <v>80701000</v>
      </c>
      <c r="D57" s="60">
        <v>150</v>
      </c>
      <c r="E57" s="60"/>
      <c r="F57" s="61">
        <v>1</v>
      </c>
      <c r="G57" s="60">
        <v>1200</v>
      </c>
      <c r="H57" s="61">
        <v>1</v>
      </c>
      <c r="I57" s="60">
        <f t="shared" si="0"/>
        <v>118800</v>
      </c>
      <c r="J57" s="60">
        <f t="shared" si="3"/>
        <v>2403.7334885664959</v>
      </c>
      <c r="K57" s="42" t="e">
        <f>#REF!-J57</f>
        <v>#REF!</v>
      </c>
      <c r="L57" s="60">
        <f t="shared" si="1"/>
        <v>9900</v>
      </c>
      <c r="M57" s="6">
        <v>88</v>
      </c>
      <c r="N57" s="6">
        <f t="shared" si="2"/>
        <v>12</v>
      </c>
    </row>
    <row r="58" spans="1:14" ht="15.75">
      <c r="A58" s="58">
        <v>25</v>
      </c>
      <c r="B58" s="2" t="s">
        <v>105</v>
      </c>
      <c r="C58" s="41" t="s">
        <v>112</v>
      </c>
      <c r="D58" s="60">
        <v>1500</v>
      </c>
      <c r="E58" s="60">
        <v>150</v>
      </c>
      <c r="F58" s="61">
        <v>1</v>
      </c>
      <c r="G58" s="60">
        <v>990</v>
      </c>
      <c r="H58" s="61">
        <v>1</v>
      </c>
      <c r="I58" s="60">
        <f t="shared" si="0"/>
        <v>248160</v>
      </c>
      <c r="J58" s="60">
        <f t="shared" si="3"/>
        <v>5021.1321761166801</v>
      </c>
      <c r="K58" s="42"/>
      <c r="L58" s="60">
        <f t="shared" si="1"/>
        <v>41360</v>
      </c>
      <c r="M58" s="6">
        <v>94</v>
      </c>
      <c r="N58" s="6">
        <f t="shared" si="2"/>
        <v>6</v>
      </c>
    </row>
    <row r="59" spans="1:14" ht="16.5" customHeight="1">
      <c r="A59" s="6">
        <v>26</v>
      </c>
      <c r="B59" s="2" t="s">
        <v>36</v>
      </c>
      <c r="C59" s="41">
        <v>85701000</v>
      </c>
      <c r="D59" s="60"/>
      <c r="E59" s="60"/>
      <c r="F59" s="61">
        <v>1</v>
      </c>
      <c r="G59" s="60">
        <v>1204.3</v>
      </c>
      <c r="H59" s="61">
        <v>1</v>
      </c>
      <c r="I59" s="60">
        <f t="shared" si="0"/>
        <v>113204.2</v>
      </c>
      <c r="J59" s="60">
        <f t="shared" si="3"/>
        <v>2290.5111665520139</v>
      </c>
      <c r="K59" s="42" t="e">
        <f>#REF!-J59</f>
        <v>#REF!</v>
      </c>
      <c r="L59" s="60">
        <f t="shared" si="1"/>
        <v>18867.366666666665</v>
      </c>
      <c r="M59" s="6">
        <v>94</v>
      </c>
      <c r="N59" s="6">
        <f t="shared" si="2"/>
        <v>6</v>
      </c>
    </row>
    <row r="60" spans="1:14" ht="15.75">
      <c r="A60" s="58">
        <v>27</v>
      </c>
      <c r="B60" s="4" t="s">
        <v>31</v>
      </c>
      <c r="C60" s="41">
        <v>87701000</v>
      </c>
      <c r="D60" s="60">
        <v>143.49</v>
      </c>
      <c r="E60" s="60"/>
      <c r="F60" s="61">
        <v>1</v>
      </c>
      <c r="G60" s="60"/>
      <c r="H60" s="61"/>
      <c r="I60" s="60">
        <f t="shared" si="0"/>
        <v>10044.300000000001</v>
      </c>
      <c r="J60" s="60">
        <f t="shared" si="3"/>
        <v>203.23081043104762</v>
      </c>
      <c r="K60" s="42" t="e">
        <f>#REF!-J60</f>
        <v>#REF!</v>
      </c>
      <c r="L60" s="60">
        <f t="shared" si="1"/>
        <v>334.81000000000006</v>
      </c>
      <c r="M60" s="6">
        <v>70</v>
      </c>
      <c r="N60" s="6">
        <f t="shared" si="2"/>
        <v>30</v>
      </c>
    </row>
    <row r="61" spans="1:14" ht="15.75">
      <c r="A61" s="6">
        <v>28</v>
      </c>
      <c r="B61" s="20" t="s">
        <v>45</v>
      </c>
      <c r="C61" s="41">
        <v>35701000</v>
      </c>
      <c r="D61" s="60">
        <v>39.450000000000003</v>
      </c>
      <c r="E61" s="60"/>
      <c r="F61" s="61">
        <v>1</v>
      </c>
      <c r="G61" s="60"/>
      <c r="H61" s="61"/>
      <c r="I61" s="60">
        <f t="shared" si="0"/>
        <v>3747.7500000000005</v>
      </c>
      <c r="J61" s="60">
        <f t="shared" si="3"/>
        <v>75.829900519992293</v>
      </c>
      <c r="K61" s="42" t="e">
        <f>#REF!-J61</f>
        <v>#REF!</v>
      </c>
      <c r="L61" s="60">
        <f t="shared" si="1"/>
        <v>749.55000000000007</v>
      </c>
      <c r="M61" s="6">
        <v>95</v>
      </c>
      <c r="N61" s="6">
        <f t="shared" si="2"/>
        <v>5</v>
      </c>
    </row>
    <row r="62" spans="1:14" ht="15.75">
      <c r="A62" s="58">
        <v>29</v>
      </c>
      <c r="B62" s="2" t="s">
        <v>30</v>
      </c>
      <c r="C62" s="41">
        <v>88701000</v>
      </c>
      <c r="D62" s="60">
        <v>500</v>
      </c>
      <c r="E62" s="60"/>
      <c r="F62" s="61">
        <v>1</v>
      </c>
      <c r="G62" s="60"/>
      <c r="H62" s="61"/>
      <c r="I62" s="60">
        <f t="shared" si="0"/>
        <v>46000</v>
      </c>
      <c r="J62" s="60">
        <f t="shared" si="3"/>
        <v>930.73855617894617</v>
      </c>
      <c r="K62" s="42" t="e">
        <f>#REF!-J62</f>
        <v>#REF!</v>
      </c>
      <c r="L62" s="60">
        <f t="shared" si="1"/>
        <v>5750</v>
      </c>
      <c r="M62" s="6">
        <v>92</v>
      </c>
      <c r="N62" s="6">
        <f t="shared" si="2"/>
        <v>8</v>
      </c>
    </row>
    <row r="63" spans="1:14" ht="15.75">
      <c r="A63" s="6">
        <v>30</v>
      </c>
      <c r="B63" s="4" t="s">
        <v>6</v>
      </c>
      <c r="C63" s="41">
        <v>89701000</v>
      </c>
      <c r="D63" s="60">
        <v>232</v>
      </c>
      <c r="E63" s="60"/>
      <c r="F63" s="61">
        <v>1</v>
      </c>
      <c r="G63" s="60"/>
      <c r="H63" s="61"/>
      <c r="I63" s="60">
        <f t="shared" si="0"/>
        <v>18560</v>
      </c>
      <c r="J63" s="60">
        <f t="shared" si="3"/>
        <v>375.53277397133132</v>
      </c>
      <c r="K63" s="42" t="e">
        <f>#REF!-J63</f>
        <v>#REF!</v>
      </c>
      <c r="L63" s="60">
        <f t="shared" si="1"/>
        <v>928</v>
      </c>
      <c r="M63" s="6">
        <v>80</v>
      </c>
      <c r="N63" s="6">
        <f t="shared" si="2"/>
        <v>20</v>
      </c>
    </row>
    <row r="64" spans="1:14" ht="15.75">
      <c r="A64" s="58">
        <v>31</v>
      </c>
      <c r="B64" s="1" t="s">
        <v>0</v>
      </c>
      <c r="C64" s="41">
        <v>98701000</v>
      </c>
      <c r="D64" s="60">
        <v>3980.32</v>
      </c>
      <c r="E64" s="60"/>
      <c r="F64" s="61">
        <v>1</v>
      </c>
      <c r="G64" s="60"/>
      <c r="H64" s="61"/>
      <c r="I64" s="60">
        <f t="shared" si="0"/>
        <v>366189.44</v>
      </c>
      <c r="J64" s="60">
        <f t="shared" si="3"/>
        <v>7409.2745798603655</v>
      </c>
      <c r="K64" s="42" t="e">
        <f>#REF!-J64</f>
        <v>#REF!</v>
      </c>
      <c r="L64" s="60">
        <f t="shared" si="1"/>
        <v>45773.68</v>
      </c>
      <c r="M64" s="6">
        <v>92</v>
      </c>
      <c r="N64" s="6">
        <f t="shared" si="2"/>
        <v>8</v>
      </c>
    </row>
    <row r="65" spans="1:14" ht="15.75">
      <c r="A65" s="6">
        <v>32</v>
      </c>
      <c r="B65" s="4" t="s">
        <v>42</v>
      </c>
      <c r="C65" s="41">
        <v>92701000</v>
      </c>
      <c r="D65" s="60">
        <v>2500</v>
      </c>
      <c r="E65" s="60"/>
      <c r="F65" s="61">
        <v>1</v>
      </c>
      <c r="G65" s="60"/>
      <c r="H65" s="61"/>
      <c r="I65" s="60">
        <f t="shared" si="0"/>
        <v>145000</v>
      </c>
      <c r="J65" s="60">
        <f t="shared" si="3"/>
        <v>2933.8497966510258</v>
      </c>
      <c r="K65" s="68" t="e">
        <f>#REF!-J65</f>
        <v>#REF!</v>
      </c>
      <c r="L65" s="67">
        <f t="shared" si="1"/>
        <v>3452.3809523809523</v>
      </c>
      <c r="M65" s="6">
        <v>58</v>
      </c>
      <c r="N65" s="6">
        <f t="shared" si="2"/>
        <v>42</v>
      </c>
    </row>
    <row r="66" spans="1:14" ht="15.75">
      <c r="A66" s="58">
        <v>33</v>
      </c>
      <c r="B66" s="20" t="s">
        <v>37</v>
      </c>
      <c r="C66" s="41">
        <v>95701000</v>
      </c>
      <c r="D66" s="60">
        <v>1080</v>
      </c>
      <c r="E66" s="60">
        <v>120</v>
      </c>
      <c r="F66" s="61">
        <v>1</v>
      </c>
      <c r="G66" s="60"/>
      <c r="H66" s="61"/>
      <c r="I66" s="60">
        <f t="shared" si="0"/>
        <v>109200</v>
      </c>
      <c r="J66" s="60">
        <f t="shared" si="3"/>
        <v>2209.4923985813243</v>
      </c>
      <c r="K66" s="42" t="e">
        <f>#REF!-J66</f>
        <v>#REF!</v>
      </c>
      <c r="L66" s="60">
        <f t="shared" si="1"/>
        <v>12133.333333333334</v>
      </c>
      <c r="M66" s="6">
        <v>91</v>
      </c>
      <c r="N66" s="6">
        <f t="shared" si="2"/>
        <v>9</v>
      </c>
    </row>
    <row r="67" spans="1:14" ht="15.75">
      <c r="A67" s="6">
        <v>34</v>
      </c>
      <c r="B67" s="4" t="s">
        <v>44</v>
      </c>
      <c r="C67" s="41">
        <v>60701000</v>
      </c>
      <c r="D67" s="60">
        <v>120</v>
      </c>
      <c r="E67" s="60"/>
      <c r="F67" s="61">
        <v>1</v>
      </c>
      <c r="G67" s="60"/>
      <c r="H67" s="61"/>
      <c r="I67" s="60">
        <f t="shared" si="0"/>
        <v>10440</v>
      </c>
      <c r="J67" s="60">
        <f t="shared" si="3"/>
        <v>211.23718535887389</v>
      </c>
      <c r="K67" s="42" t="e">
        <f>#REF!-J67</f>
        <v>#REF!</v>
      </c>
      <c r="L67" s="60">
        <f t="shared" si="1"/>
        <v>803.07692307692309</v>
      </c>
      <c r="M67" s="6">
        <v>87</v>
      </c>
      <c r="N67" s="6">
        <f t="shared" si="2"/>
        <v>13</v>
      </c>
    </row>
    <row r="68" spans="1:14" ht="15.75">
      <c r="A68" s="58">
        <v>35</v>
      </c>
      <c r="B68" s="2" t="s">
        <v>14</v>
      </c>
      <c r="C68" s="41">
        <v>63701000</v>
      </c>
      <c r="D68" s="60"/>
      <c r="E68" s="60"/>
      <c r="F68" s="61">
        <v>1</v>
      </c>
      <c r="G68" s="60">
        <v>300</v>
      </c>
      <c r="H68" s="61">
        <v>1</v>
      </c>
      <c r="I68" s="60">
        <f t="shared" si="0"/>
        <v>26700</v>
      </c>
      <c r="J68" s="60">
        <f t="shared" si="3"/>
        <v>540.23303152125789</v>
      </c>
      <c r="K68" s="42" t="e">
        <f>#REF!-J68</f>
        <v>#REF!</v>
      </c>
      <c r="L68" s="60">
        <f t="shared" si="1"/>
        <v>2427.2727272727275</v>
      </c>
      <c r="M68" s="6">
        <v>89</v>
      </c>
      <c r="N68" s="6">
        <f t="shared" si="2"/>
        <v>11</v>
      </c>
    </row>
    <row r="69" spans="1:14" ht="15.75">
      <c r="A69" s="6">
        <v>36</v>
      </c>
      <c r="B69" s="2" t="s">
        <v>15</v>
      </c>
      <c r="C69" s="41">
        <v>65701000</v>
      </c>
      <c r="D69" s="60">
        <v>1173</v>
      </c>
      <c r="E69" s="60"/>
      <c r="F69" s="61">
        <v>3</v>
      </c>
      <c r="G69" s="60"/>
      <c r="H69" s="61"/>
      <c r="I69" s="60">
        <f t="shared" si="0"/>
        <v>235773</v>
      </c>
      <c r="J69" s="72">
        <f t="shared" si="3"/>
        <v>4770.5004696951892</v>
      </c>
      <c r="K69" s="43" t="e">
        <f>#REF!-J69</f>
        <v>#REF!</v>
      </c>
      <c r="L69" s="65">
        <f t="shared" si="1"/>
        <v>2381.5454545454545</v>
      </c>
      <c r="M69" s="6">
        <v>67</v>
      </c>
      <c r="N69" s="6">
        <f t="shared" si="2"/>
        <v>33</v>
      </c>
    </row>
    <row r="70" spans="1:14" ht="15.75">
      <c r="A70" s="58">
        <v>37</v>
      </c>
      <c r="B70" s="2" t="s">
        <v>38</v>
      </c>
      <c r="C70" s="41">
        <v>66701000</v>
      </c>
      <c r="D70" s="60">
        <v>205.1</v>
      </c>
      <c r="E70" s="60"/>
      <c r="F70" s="61">
        <v>1</v>
      </c>
      <c r="G70" s="60"/>
      <c r="H70" s="61"/>
      <c r="I70" s="60">
        <f t="shared" si="0"/>
        <v>17843.7</v>
      </c>
      <c r="J70" s="60">
        <f t="shared" si="3"/>
        <v>361.03955597587526</v>
      </c>
      <c r="K70" s="42" t="e">
        <f>#REF!-J70</f>
        <v>#REF!</v>
      </c>
      <c r="L70" s="60">
        <f t="shared" si="1"/>
        <v>1372.5923076923077</v>
      </c>
      <c r="M70" s="6">
        <v>87</v>
      </c>
      <c r="N70" s="6">
        <f t="shared" si="2"/>
        <v>13</v>
      </c>
    </row>
    <row r="71" spans="1:14" ht="15.75">
      <c r="A71" s="6">
        <v>38</v>
      </c>
      <c r="B71" s="1" t="s">
        <v>5</v>
      </c>
      <c r="C71" s="41" t="s">
        <v>75</v>
      </c>
      <c r="D71" s="60">
        <v>50</v>
      </c>
      <c r="E71" s="60"/>
      <c r="F71" s="61">
        <v>1</v>
      </c>
      <c r="G71" s="60"/>
      <c r="H71" s="61"/>
      <c r="I71" s="60">
        <f t="shared" si="0"/>
        <v>4700</v>
      </c>
      <c r="J71" s="60">
        <f t="shared" si="3"/>
        <v>95.09720030524015</v>
      </c>
      <c r="K71" s="42" t="e">
        <f>#REF!-J71</f>
        <v>#REF!</v>
      </c>
      <c r="L71" s="60">
        <f t="shared" si="1"/>
        <v>783.33333333333337</v>
      </c>
      <c r="M71" s="6">
        <v>94</v>
      </c>
      <c r="N71" s="6">
        <f t="shared" si="2"/>
        <v>6</v>
      </c>
    </row>
    <row r="72" spans="1:14" ht="15.75">
      <c r="A72" s="58">
        <v>39</v>
      </c>
      <c r="B72" s="5" t="s">
        <v>16</v>
      </c>
      <c r="C72" s="41" t="s">
        <v>79</v>
      </c>
      <c r="D72" s="60">
        <v>1700</v>
      </c>
      <c r="E72" s="60">
        <v>300</v>
      </c>
      <c r="F72" s="61">
        <v>1</v>
      </c>
      <c r="G72" s="60"/>
      <c r="H72" s="61"/>
      <c r="I72" s="60">
        <f t="shared" si="0"/>
        <v>182000</v>
      </c>
      <c r="J72" s="60">
        <f t="shared" si="3"/>
        <v>3682.4873309688742</v>
      </c>
      <c r="K72" s="42" t="e">
        <f>#REF!-J72</f>
        <v>#REF!</v>
      </c>
      <c r="L72" s="60">
        <f t="shared" si="1"/>
        <v>20222.222222222223</v>
      </c>
      <c r="M72" s="6">
        <v>91</v>
      </c>
      <c r="N72" s="6">
        <f t="shared" si="2"/>
        <v>9</v>
      </c>
    </row>
    <row r="73" spans="1:14" ht="15.75">
      <c r="A73" s="6">
        <v>40</v>
      </c>
      <c r="B73" s="1" t="s">
        <v>18</v>
      </c>
      <c r="C73" s="41" t="s">
        <v>80</v>
      </c>
      <c r="D73" s="60">
        <v>163.80000000000001</v>
      </c>
      <c r="E73" s="60"/>
      <c r="F73" s="61">
        <v>1</v>
      </c>
      <c r="G73" s="60"/>
      <c r="H73" s="61"/>
      <c r="I73" s="60">
        <f t="shared" si="0"/>
        <v>13759.2</v>
      </c>
      <c r="J73" s="60">
        <f t="shared" si="3"/>
        <v>278.39604222124689</v>
      </c>
      <c r="K73" s="42" t="e">
        <f>#REF!-J73</f>
        <v>#REF!</v>
      </c>
      <c r="L73" s="60">
        <f t="shared" si="1"/>
        <v>859.95</v>
      </c>
      <c r="M73" s="6">
        <v>84</v>
      </c>
      <c r="N73" s="6">
        <f t="shared" si="2"/>
        <v>16</v>
      </c>
    </row>
    <row r="74" spans="1:14" ht="15.75">
      <c r="A74" s="58">
        <v>41</v>
      </c>
      <c r="B74" s="1" t="s">
        <v>106</v>
      </c>
      <c r="C74" s="41" t="s">
        <v>113</v>
      </c>
      <c r="D74" s="60">
        <v>341.6</v>
      </c>
      <c r="E74" s="60"/>
      <c r="F74" s="61">
        <v>1</v>
      </c>
      <c r="G74" s="60"/>
      <c r="H74" s="61"/>
      <c r="I74" s="60">
        <f t="shared" si="0"/>
        <v>28352.800000000003</v>
      </c>
      <c r="J74" s="60">
        <f t="shared" si="3"/>
        <v>573.67487251370494</v>
      </c>
      <c r="K74" s="42"/>
      <c r="L74" s="60">
        <f t="shared" si="1"/>
        <v>1667.8117647058825</v>
      </c>
      <c r="M74" s="6">
        <v>83</v>
      </c>
      <c r="N74" s="6">
        <f t="shared" si="2"/>
        <v>17</v>
      </c>
    </row>
    <row r="75" spans="1:14" ht="15.75">
      <c r="A75" s="6">
        <v>42</v>
      </c>
      <c r="B75" s="1" t="s">
        <v>21</v>
      </c>
      <c r="C75" s="41" t="s">
        <v>81</v>
      </c>
      <c r="D75" s="60">
        <v>700</v>
      </c>
      <c r="E75" s="60"/>
      <c r="F75" s="61">
        <v>1</v>
      </c>
      <c r="G75" s="60"/>
      <c r="H75" s="61"/>
      <c r="I75" s="60">
        <f t="shared" si="0"/>
        <v>51100</v>
      </c>
      <c r="J75" s="60">
        <f t="shared" si="3"/>
        <v>1033.9291352335683</v>
      </c>
      <c r="K75" s="42" t="e">
        <f>#REF!-J75</f>
        <v>#REF!</v>
      </c>
      <c r="L75" s="60">
        <f t="shared" si="1"/>
        <v>1892.5925925925926</v>
      </c>
      <c r="M75" s="6">
        <v>73</v>
      </c>
      <c r="N75" s="6">
        <f t="shared" si="2"/>
        <v>27</v>
      </c>
    </row>
    <row r="76" spans="1:14" ht="15.75">
      <c r="A76" s="58">
        <v>43</v>
      </c>
      <c r="B76" s="1" t="s">
        <v>39</v>
      </c>
      <c r="C76" s="41" t="s">
        <v>82</v>
      </c>
      <c r="D76" s="60">
        <v>1000</v>
      </c>
      <c r="E76" s="60">
        <v>1000</v>
      </c>
      <c r="F76" s="61">
        <v>1</v>
      </c>
      <c r="G76" s="60"/>
      <c r="H76" s="61"/>
      <c r="I76" s="60">
        <f t="shared" si="0"/>
        <v>44000</v>
      </c>
      <c r="J76" s="72">
        <f t="shared" si="3"/>
        <v>890.27166243203544</v>
      </c>
      <c r="K76" s="43" t="e">
        <f>#REF!-J76</f>
        <v>#REF!</v>
      </c>
      <c r="L76" s="65">
        <f t="shared" si="1"/>
        <v>564.10256410256409</v>
      </c>
      <c r="M76" s="6">
        <v>22</v>
      </c>
      <c r="N76" s="6">
        <f t="shared" si="2"/>
        <v>78</v>
      </c>
    </row>
    <row r="77" spans="1:14" ht="15.75">
      <c r="A77" s="6">
        <v>44</v>
      </c>
      <c r="B77" s="1" t="s">
        <v>107</v>
      </c>
      <c r="C77" s="41" t="s">
        <v>114</v>
      </c>
      <c r="D77" s="60">
        <v>2606.1</v>
      </c>
      <c r="E77" s="60"/>
      <c r="F77" s="61">
        <v>1</v>
      </c>
      <c r="G77" s="60"/>
      <c r="H77" s="61"/>
      <c r="I77" s="60">
        <f t="shared" si="0"/>
        <v>211094.1</v>
      </c>
      <c r="J77" s="60">
        <f t="shared" si="3"/>
        <v>4271.161257649871</v>
      </c>
      <c r="K77" s="43"/>
      <c r="L77" s="60">
        <f t="shared" si="1"/>
        <v>11110.215789473685</v>
      </c>
      <c r="M77" s="6">
        <v>81</v>
      </c>
      <c r="N77" s="6">
        <f t="shared" si="2"/>
        <v>19</v>
      </c>
    </row>
    <row r="78" spans="1:14" ht="15.75">
      <c r="A78" s="58">
        <v>45</v>
      </c>
      <c r="B78" s="57" t="s">
        <v>46</v>
      </c>
      <c r="C78" s="41" t="s">
        <v>83</v>
      </c>
      <c r="D78" s="60">
        <v>1700</v>
      </c>
      <c r="E78" s="60">
        <v>50</v>
      </c>
      <c r="F78" s="61">
        <v>1</v>
      </c>
      <c r="G78" s="60"/>
      <c r="H78" s="61"/>
      <c r="I78" s="60">
        <f t="shared" si="0"/>
        <v>143500</v>
      </c>
      <c r="J78" s="60">
        <f t="shared" si="3"/>
        <v>2903.499626340843</v>
      </c>
      <c r="K78" s="42" t="e">
        <f>#REF!-J78</f>
        <v>#REF!</v>
      </c>
      <c r="L78" s="60">
        <f t="shared" si="1"/>
        <v>7972.2222222222226</v>
      </c>
      <c r="M78" s="6">
        <v>82</v>
      </c>
      <c r="N78" s="6">
        <f t="shared" si="2"/>
        <v>18</v>
      </c>
    </row>
    <row r="79" spans="1:14" ht="15.75">
      <c r="A79" s="6">
        <v>46</v>
      </c>
      <c r="B79" s="2" t="s">
        <v>25</v>
      </c>
      <c r="C79" s="41" t="s">
        <v>84</v>
      </c>
      <c r="D79" s="60">
        <v>24.6</v>
      </c>
      <c r="E79" s="60"/>
      <c r="F79" s="61">
        <v>1</v>
      </c>
      <c r="G79" s="60"/>
      <c r="H79" s="61"/>
      <c r="I79" s="60">
        <f t="shared" si="0"/>
        <v>2066.4</v>
      </c>
      <c r="J79" s="60">
        <f t="shared" si="3"/>
        <v>41.810394619308134</v>
      </c>
      <c r="K79" s="42" t="e">
        <f>#REF!-J79</f>
        <v>#REF!</v>
      </c>
      <c r="L79" s="60">
        <f t="shared" si="1"/>
        <v>129.15</v>
      </c>
      <c r="M79" s="6">
        <v>84</v>
      </c>
      <c r="N79" s="6">
        <f t="shared" si="2"/>
        <v>16</v>
      </c>
    </row>
    <row r="80" spans="1:14" ht="15.75">
      <c r="A80" s="58">
        <v>47</v>
      </c>
      <c r="B80" s="1" t="s">
        <v>27</v>
      </c>
      <c r="C80" s="41">
        <v>71871000</v>
      </c>
      <c r="D80" s="60">
        <v>15030.3</v>
      </c>
      <c r="E80" s="60"/>
      <c r="F80" s="61">
        <v>1</v>
      </c>
      <c r="G80" s="60"/>
      <c r="H80" s="61"/>
      <c r="I80" s="60">
        <f t="shared" si="0"/>
        <v>450909</v>
      </c>
      <c r="J80" s="72">
        <f t="shared" si="3"/>
        <v>9123.443296262878</v>
      </c>
      <c r="K80" s="43" t="e">
        <f>#REF!-J80</f>
        <v>#REF!</v>
      </c>
      <c r="L80" s="65">
        <f t="shared" si="1"/>
        <v>6441.5571428571429</v>
      </c>
      <c r="M80" s="6">
        <v>30</v>
      </c>
      <c r="N80" s="6">
        <f t="shared" si="2"/>
        <v>70</v>
      </c>
    </row>
    <row r="81" spans="1:14" ht="15.75">
      <c r="A81" s="6">
        <v>48</v>
      </c>
      <c r="B81" s="2" t="s">
        <v>23</v>
      </c>
      <c r="C81" s="41" t="s">
        <v>85</v>
      </c>
      <c r="D81" s="60">
        <v>2000</v>
      </c>
      <c r="E81" s="60"/>
      <c r="F81" s="61">
        <v>1</v>
      </c>
      <c r="G81" s="60"/>
      <c r="H81" s="61"/>
      <c r="I81" s="60">
        <f t="shared" si="0"/>
        <v>190000</v>
      </c>
      <c r="J81" s="60">
        <f t="shared" si="3"/>
        <v>3844.3549059565166</v>
      </c>
      <c r="K81" s="42" t="e">
        <f>#REF!-J81</f>
        <v>#REF!</v>
      </c>
      <c r="L81" s="60">
        <f t="shared" si="1"/>
        <v>38000</v>
      </c>
      <c r="M81" s="6">
        <v>95</v>
      </c>
      <c r="N81" s="6">
        <f t="shared" si="2"/>
        <v>5</v>
      </c>
    </row>
    <row r="82" spans="1:14" ht="15.75">
      <c r="A82" s="58">
        <v>49</v>
      </c>
      <c r="B82" s="4" t="s">
        <v>43</v>
      </c>
      <c r="C82" s="41" t="s">
        <v>86</v>
      </c>
      <c r="D82" s="60">
        <v>563.70000000000005</v>
      </c>
      <c r="E82" s="60"/>
      <c r="F82" s="61">
        <v>1</v>
      </c>
      <c r="G82" s="60"/>
      <c r="H82" s="61"/>
      <c r="I82" s="60">
        <f t="shared" si="0"/>
        <v>52987.8</v>
      </c>
      <c r="J82" s="60">
        <f t="shared" si="3"/>
        <v>1072.1258362412775</v>
      </c>
      <c r="K82" s="42" t="e">
        <f>#REF!-J82</f>
        <v>#REF!</v>
      </c>
      <c r="L82" s="60">
        <f t="shared" si="1"/>
        <v>8831.3000000000011</v>
      </c>
      <c r="M82" s="6">
        <v>94</v>
      </c>
      <c r="N82" s="6">
        <f t="shared" si="2"/>
        <v>6</v>
      </c>
    </row>
    <row r="83" spans="1:14" ht="15.75">
      <c r="A83" s="9"/>
      <c r="B83" s="10" t="s">
        <v>4</v>
      </c>
      <c r="C83" s="10"/>
      <c r="D83" s="62">
        <f>D34+D35+D36+D37+D38+D39+D40+D41+D42+D43+D44+D45+D46+D47+D48+D49+D50+D51+D52+D53+D54+D55+D56+D57+D58+D59+D60+D61+D62+D63+D64+D65+D66+D67+D68+(D69*F69)+D70+D71+D72+D73+D74+D75+D76+D77+D78+D79+D80+D81+D82</f>
        <v>59491.45</v>
      </c>
      <c r="E83" s="62">
        <f>E34+E35+E36+E37+E38+E39+E40+E41+E42+E43+E44+E45+E46+E47+E48+E49+E50+E51+E52+E53+E54+E55+E56+E57+E58+E59+E60+E61+E62+E63+E64+E65+E66+E67+E68+(E69*G69)+E70+E71+E72+E73+E74+E75+E76+E77+E78+E79+E80+E81+E82</f>
        <v>3175</v>
      </c>
      <c r="F83" s="11">
        <f>SUM(F34:F82)</f>
        <v>51</v>
      </c>
      <c r="G83" s="62">
        <f>G34+G35+G36+G37+G38+G39+G40+G41+G42+G44+G45+G46+G47+G48+G49+G50+G51+G52+G53+G54+G55+G56+G57+G58+G59+G60+G61+G62+G63+G64+G65+G66+G67+G68+(G69*H69)+G70+G71+G72+G73+G74+G75+G76+G77+G78+G79+G80+G81+G82</f>
        <v>7434.3</v>
      </c>
      <c r="H83" s="12">
        <f>SUM(H35:H82)</f>
        <v>6</v>
      </c>
      <c r="I83" s="62">
        <f>SUM(I34:I82)</f>
        <v>4942311.6400000006</v>
      </c>
      <c r="J83" s="63">
        <f>SUM(J34:J82)</f>
        <v>100000</v>
      </c>
      <c r="K83" s="63" t="e">
        <f t="shared" ref="K83" si="4">SUM(K34:K82)</f>
        <v>#REF!</v>
      </c>
      <c r="L83" s="63"/>
    </row>
    <row r="84" spans="1:14">
      <c r="A84" s="13"/>
      <c r="B84" s="14"/>
      <c r="C84" s="14"/>
      <c r="D84" s="15"/>
      <c r="E84" s="15"/>
      <c r="G84" s="14"/>
    </row>
    <row r="85" spans="1:14" ht="15.75">
      <c r="A85" s="17" t="s">
        <v>28</v>
      </c>
      <c r="B85" s="49"/>
      <c r="C85" s="49"/>
      <c r="D85" s="49"/>
      <c r="E85" s="62">
        <v>100000</v>
      </c>
      <c r="F85" s="14" t="s">
        <v>7</v>
      </c>
      <c r="G85" s="14"/>
      <c r="H85" s="14"/>
      <c r="J85" s="44"/>
      <c r="L85" s="66">
        <f>L69+L76+L80</f>
        <v>9387.2051615051605</v>
      </c>
    </row>
    <row r="86" spans="1:14">
      <c r="A86" s="17"/>
      <c r="B86" s="18"/>
      <c r="C86" s="18"/>
      <c r="D86" s="18"/>
      <c r="E86" s="19"/>
      <c r="F86" s="14"/>
      <c r="G86" s="14"/>
      <c r="H86" s="14"/>
      <c r="J86" s="44"/>
    </row>
    <row r="87" spans="1:14" ht="35.25" customHeight="1">
      <c r="A87" s="46"/>
      <c r="B87" s="96" t="s">
        <v>118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</row>
    <row r="88" spans="1:14" ht="27.75" customHeight="1">
      <c r="A88" s="48"/>
      <c r="B88" s="96" t="s">
        <v>90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</row>
    <row r="89" spans="1:14" ht="32.25" customHeight="1">
      <c r="A89" s="50"/>
      <c r="B89" s="96" t="s">
        <v>119</v>
      </c>
      <c r="C89" s="97"/>
      <c r="D89" s="97"/>
      <c r="E89" s="97"/>
      <c r="F89" s="97"/>
      <c r="G89" s="97"/>
      <c r="H89" s="97"/>
      <c r="I89" s="97"/>
      <c r="J89" s="97"/>
      <c r="K89" s="97"/>
      <c r="L89" s="97"/>
    </row>
    <row r="91" spans="1:14" ht="33.75" customHeight="1">
      <c r="A91" s="93" t="s">
        <v>88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</row>
    <row r="92" spans="1:14" ht="37.5" customHeight="1">
      <c r="A92" s="98" t="s">
        <v>1</v>
      </c>
      <c r="B92" s="98" t="s">
        <v>67</v>
      </c>
      <c r="C92" s="98" t="s">
        <v>66</v>
      </c>
      <c r="D92" s="101" t="s">
        <v>71</v>
      </c>
      <c r="E92" s="102"/>
      <c r="F92" s="102"/>
      <c r="G92" s="102"/>
      <c r="H92" s="102"/>
      <c r="I92" s="103"/>
      <c r="J92" s="90" t="s">
        <v>116</v>
      </c>
      <c r="K92" s="45"/>
      <c r="L92" s="89" t="s">
        <v>115</v>
      </c>
      <c r="M92" s="85" t="s">
        <v>120</v>
      </c>
      <c r="N92" s="86"/>
    </row>
    <row r="93" spans="1:14" s="8" customFormat="1" ht="144" customHeight="1">
      <c r="A93" s="98"/>
      <c r="B93" s="98"/>
      <c r="C93" s="98"/>
      <c r="D93" s="94" t="s">
        <v>92</v>
      </c>
      <c r="E93" s="94" t="s">
        <v>93</v>
      </c>
      <c r="F93" s="94" t="s">
        <v>95</v>
      </c>
      <c r="G93" s="94" t="s">
        <v>94</v>
      </c>
      <c r="H93" s="73" t="s">
        <v>22</v>
      </c>
      <c r="I93" s="89" t="s">
        <v>29</v>
      </c>
      <c r="J93" s="90"/>
      <c r="K93" s="51"/>
      <c r="L93" s="90"/>
      <c r="M93" s="87"/>
      <c r="N93" s="88"/>
    </row>
    <row r="94" spans="1:14" s="8" customFormat="1" ht="30" customHeight="1">
      <c r="A94" s="95"/>
      <c r="B94" s="95"/>
      <c r="C94" s="95"/>
      <c r="D94" s="95"/>
      <c r="E94" s="95"/>
      <c r="F94" s="95"/>
      <c r="G94" s="95"/>
      <c r="H94" s="74"/>
      <c r="I94" s="91"/>
      <c r="J94" s="91"/>
      <c r="K94" s="51"/>
      <c r="L94" s="91"/>
      <c r="M94" s="52" t="s">
        <v>122</v>
      </c>
      <c r="N94" s="52" t="s">
        <v>89</v>
      </c>
    </row>
    <row r="95" spans="1:14" s="8" customFormat="1" ht="15" customHeight="1">
      <c r="A95" s="69">
        <v>1</v>
      </c>
      <c r="B95" s="69">
        <v>2</v>
      </c>
      <c r="C95" s="69">
        <v>3</v>
      </c>
      <c r="D95" s="69">
        <v>4</v>
      </c>
      <c r="E95" s="69">
        <v>5</v>
      </c>
      <c r="F95" s="69">
        <v>6</v>
      </c>
      <c r="G95" s="69">
        <v>7</v>
      </c>
      <c r="H95" s="69">
        <v>8</v>
      </c>
      <c r="I95" s="69">
        <v>10</v>
      </c>
      <c r="J95" s="69">
        <v>11</v>
      </c>
      <c r="L95" s="70">
        <v>12</v>
      </c>
      <c r="M95" s="47"/>
      <c r="N95" s="47"/>
    </row>
    <row r="96" spans="1:14" s="8" customFormat="1" ht="15" customHeight="1">
      <c r="A96" s="58">
        <v>1</v>
      </c>
      <c r="B96" s="1" t="s">
        <v>101</v>
      </c>
      <c r="C96" s="41" t="s">
        <v>108</v>
      </c>
      <c r="D96" s="60">
        <v>350</v>
      </c>
      <c r="E96" s="60">
        <v>35</v>
      </c>
      <c r="F96" s="61">
        <v>1</v>
      </c>
      <c r="G96" s="60"/>
      <c r="H96" s="61"/>
      <c r="I96" s="60">
        <f>((D96+E96)*F96+G96*H96)*M96</f>
        <v>35805</v>
      </c>
      <c r="J96" s="64">
        <f t="shared" ref="J96:J141" si="5">I96/I$142*E$144</f>
        <v>770.34103102957249</v>
      </c>
      <c r="L96" s="60">
        <f>((D96+E96+G96)*M96/N96)</f>
        <v>5115</v>
      </c>
      <c r="M96" s="59">
        <v>93</v>
      </c>
      <c r="N96" s="6">
        <f>100-M96</f>
        <v>7</v>
      </c>
    </row>
    <row r="97" spans="1:14" ht="15.75">
      <c r="A97" s="6">
        <v>2</v>
      </c>
      <c r="B97" s="1" t="s">
        <v>19</v>
      </c>
      <c r="C97" s="41">
        <v>11701000</v>
      </c>
      <c r="D97" s="60">
        <v>2000</v>
      </c>
      <c r="E97" s="60">
        <v>200</v>
      </c>
      <c r="F97" s="61">
        <v>1</v>
      </c>
      <c r="G97" s="60"/>
      <c r="H97" s="61"/>
      <c r="I97" s="60">
        <f t="shared" ref="I97:I141" si="6">((D97+E97)*F97+G97*H97)*M97</f>
        <v>198000</v>
      </c>
      <c r="J97" s="64">
        <f t="shared" si="5"/>
        <v>4259.9504020068525</v>
      </c>
      <c r="K97" s="42" t="e">
        <f>#REF!-J97</f>
        <v>#REF!</v>
      </c>
      <c r="L97" s="60">
        <f t="shared" ref="L97:L141" si="7">((D97+E97+G97)*M97/N97)</f>
        <v>19800</v>
      </c>
      <c r="M97" s="6">
        <v>90</v>
      </c>
      <c r="N97" s="6">
        <f>100-M97</f>
        <v>10</v>
      </c>
    </row>
    <row r="98" spans="1:14" ht="15.75">
      <c r="A98" s="58">
        <v>3</v>
      </c>
      <c r="B98" s="2" t="s">
        <v>10</v>
      </c>
      <c r="C98" s="41">
        <v>14701000</v>
      </c>
      <c r="D98" s="60">
        <v>3000</v>
      </c>
      <c r="E98" s="60"/>
      <c r="F98" s="61">
        <v>1</v>
      </c>
      <c r="G98" s="60"/>
      <c r="H98" s="61"/>
      <c r="I98" s="60">
        <f t="shared" si="6"/>
        <v>237000</v>
      </c>
      <c r="J98" s="64">
        <f t="shared" si="5"/>
        <v>5099.031541796081</v>
      </c>
      <c r="K98" s="42" t="e">
        <f>#REF!-J98</f>
        <v>#REF!</v>
      </c>
      <c r="L98" s="60">
        <f t="shared" si="7"/>
        <v>11285.714285714286</v>
      </c>
      <c r="M98" s="6">
        <v>79</v>
      </c>
      <c r="N98" s="6">
        <f t="shared" ref="N98:N141" si="8">100-M98</f>
        <v>21</v>
      </c>
    </row>
    <row r="99" spans="1:14" ht="15.75">
      <c r="A99" s="6">
        <v>4</v>
      </c>
      <c r="B99" s="2" t="s">
        <v>32</v>
      </c>
      <c r="C99" s="41">
        <v>15701000</v>
      </c>
      <c r="D99" s="60">
        <v>800</v>
      </c>
      <c r="E99" s="60">
        <v>200</v>
      </c>
      <c r="F99" s="61">
        <v>1</v>
      </c>
      <c r="G99" s="60"/>
      <c r="H99" s="61"/>
      <c r="I99" s="60">
        <f t="shared" si="6"/>
        <v>92000</v>
      </c>
      <c r="J99" s="64">
        <f t="shared" si="5"/>
        <v>1979.3708938617699</v>
      </c>
      <c r="K99" s="42" t="e">
        <f>#REF!-J99</f>
        <v>#REF!</v>
      </c>
      <c r="L99" s="60">
        <f t="shared" si="7"/>
        <v>11500</v>
      </c>
      <c r="M99" s="6">
        <v>92</v>
      </c>
      <c r="N99" s="6">
        <f t="shared" si="8"/>
        <v>8</v>
      </c>
    </row>
    <row r="100" spans="1:14" ht="15.75">
      <c r="A100" s="58">
        <v>5</v>
      </c>
      <c r="B100" s="1" t="s">
        <v>26</v>
      </c>
      <c r="C100" s="41">
        <v>17701000</v>
      </c>
      <c r="D100" s="60">
        <v>1200</v>
      </c>
      <c r="E100" s="60">
        <v>100</v>
      </c>
      <c r="F100" s="61">
        <v>1</v>
      </c>
      <c r="G100" s="60"/>
      <c r="H100" s="61"/>
      <c r="I100" s="60">
        <f t="shared" si="6"/>
        <v>115700</v>
      </c>
      <c r="J100" s="64">
        <f t="shared" si="5"/>
        <v>2489.2740480413777</v>
      </c>
      <c r="K100" s="42" t="e">
        <f>#REF!-J100</f>
        <v>#REF!</v>
      </c>
      <c r="L100" s="60">
        <f t="shared" si="7"/>
        <v>10518.181818181818</v>
      </c>
      <c r="M100" s="6">
        <v>89</v>
      </c>
      <c r="N100" s="6">
        <f t="shared" si="8"/>
        <v>11</v>
      </c>
    </row>
    <row r="101" spans="1:14" ht="15.75">
      <c r="A101" s="6">
        <v>6</v>
      </c>
      <c r="B101" s="3" t="s">
        <v>33</v>
      </c>
      <c r="C101" s="41">
        <v>18701000</v>
      </c>
      <c r="D101" s="60">
        <v>490</v>
      </c>
      <c r="E101" s="60">
        <v>10</v>
      </c>
      <c r="F101" s="61">
        <v>1</v>
      </c>
      <c r="G101" s="60"/>
      <c r="H101" s="61"/>
      <c r="I101" s="60">
        <f t="shared" si="6"/>
        <v>43000</v>
      </c>
      <c r="J101" s="64">
        <f t="shared" si="5"/>
        <v>925.14074387017502</v>
      </c>
      <c r="K101" s="42" t="e">
        <f>#REF!-J101</f>
        <v>#REF!</v>
      </c>
      <c r="L101" s="60">
        <f t="shared" si="7"/>
        <v>3071.4285714285716</v>
      </c>
      <c r="M101" s="6">
        <v>86</v>
      </c>
      <c r="N101" s="6">
        <f t="shared" si="8"/>
        <v>14</v>
      </c>
    </row>
    <row r="102" spans="1:14" ht="15.75">
      <c r="A102" s="58">
        <v>7</v>
      </c>
      <c r="B102" s="3" t="s">
        <v>9</v>
      </c>
      <c r="C102" s="41">
        <v>20701000</v>
      </c>
      <c r="D102" s="60">
        <v>81.900000000000006</v>
      </c>
      <c r="E102" s="60"/>
      <c r="F102" s="61">
        <v>1</v>
      </c>
      <c r="G102" s="60"/>
      <c r="H102" s="61"/>
      <c r="I102" s="60">
        <f t="shared" si="6"/>
        <v>6961.5000000000009</v>
      </c>
      <c r="J102" s="64">
        <f t="shared" si="5"/>
        <v>149.77598345237732</v>
      </c>
      <c r="K102" s="42" t="e">
        <f>#REF!-J102</f>
        <v>#REF!</v>
      </c>
      <c r="L102" s="60">
        <f t="shared" si="7"/>
        <v>464.10000000000008</v>
      </c>
      <c r="M102" s="6">
        <v>85</v>
      </c>
      <c r="N102" s="6">
        <f t="shared" si="8"/>
        <v>15</v>
      </c>
    </row>
    <row r="103" spans="1:14" ht="15.75">
      <c r="A103" s="6">
        <v>8</v>
      </c>
      <c r="B103" s="2" t="s">
        <v>11</v>
      </c>
      <c r="C103" s="41">
        <v>27701000</v>
      </c>
      <c r="D103" s="60">
        <v>56</v>
      </c>
      <c r="E103" s="60"/>
      <c r="F103" s="61">
        <v>1</v>
      </c>
      <c r="G103" s="60"/>
      <c r="H103" s="61"/>
      <c r="I103" s="60">
        <f t="shared" si="6"/>
        <v>4312</v>
      </c>
      <c r="J103" s="64">
        <f t="shared" si="5"/>
        <v>92.772253199260334</v>
      </c>
      <c r="K103" s="42" t="e">
        <f>#REF!-J103</f>
        <v>#REF!</v>
      </c>
      <c r="L103" s="60">
        <f t="shared" si="7"/>
        <v>187.47826086956522</v>
      </c>
      <c r="M103" s="6">
        <v>77</v>
      </c>
      <c r="N103" s="6">
        <f t="shared" si="8"/>
        <v>23</v>
      </c>
    </row>
    <row r="104" spans="1:14" ht="15.75">
      <c r="A104" s="58">
        <v>9</v>
      </c>
      <c r="B104" s="2" t="s">
        <v>12</v>
      </c>
      <c r="C104" s="41">
        <v>29701000</v>
      </c>
      <c r="D104" s="60">
        <v>188.2</v>
      </c>
      <c r="E104" s="60"/>
      <c r="F104" s="61">
        <v>1</v>
      </c>
      <c r="G104" s="60"/>
      <c r="H104" s="61"/>
      <c r="I104" s="60">
        <f t="shared" si="6"/>
        <v>12985.8</v>
      </c>
      <c r="J104" s="64">
        <f t="shared" si="5"/>
        <v>279.38820166858881</v>
      </c>
      <c r="K104" s="42" t="e">
        <f>#REF!-J104</f>
        <v>#REF!</v>
      </c>
      <c r="L104" s="60">
        <f t="shared" si="7"/>
        <v>418.89677419354837</v>
      </c>
      <c r="M104" s="6">
        <v>69</v>
      </c>
      <c r="N104" s="6">
        <f t="shared" si="8"/>
        <v>31</v>
      </c>
    </row>
    <row r="105" spans="1:14" ht="15.75">
      <c r="A105" s="6">
        <v>10</v>
      </c>
      <c r="B105" s="2" t="s">
        <v>125</v>
      </c>
      <c r="C105" s="41" t="s">
        <v>127</v>
      </c>
      <c r="D105" s="60">
        <v>2148.79</v>
      </c>
      <c r="E105" s="60"/>
      <c r="F105" s="61">
        <v>1</v>
      </c>
      <c r="G105" s="60"/>
      <c r="H105" s="61"/>
      <c r="I105" s="60">
        <f t="shared" si="6"/>
        <v>204135.05</v>
      </c>
      <c r="J105" s="64">
        <f t="shared" si="5"/>
        <v>4391.9453955110548</v>
      </c>
      <c r="K105" s="42"/>
      <c r="L105" s="60">
        <f t="shared" si="7"/>
        <v>40827.009999999995</v>
      </c>
      <c r="M105" s="6">
        <v>95</v>
      </c>
      <c r="N105" s="6">
        <f t="shared" si="8"/>
        <v>5</v>
      </c>
    </row>
    <row r="106" spans="1:14" ht="15.75">
      <c r="A106" s="58">
        <v>11</v>
      </c>
      <c r="B106" s="1" t="s">
        <v>41</v>
      </c>
      <c r="C106" s="41">
        <v>83701000</v>
      </c>
      <c r="D106" s="60">
        <v>85</v>
      </c>
      <c r="E106" s="60"/>
      <c r="F106" s="61">
        <v>1</v>
      </c>
      <c r="G106" s="60"/>
      <c r="H106" s="61"/>
      <c r="I106" s="60">
        <f t="shared" si="6"/>
        <v>7905</v>
      </c>
      <c r="J106" s="64">
        <f t="shared" si="5"/>
        <v>170.07529256497054</v>
      </c>
      <c r="K106" s="42" t="e">
        <f>#REF!-J106</f>
        <v>#REF!</v>
      </c>
      <c r="L106" s="60">
        <f t="shared" si="7"/>
        <v>1129.2857142857142</v>
      </c>
      <c r="M106" s="6">
        <v>93</v>
      </c>
      <c r="N106" s="6">
        <f t="shared" si="8"/>
        <v>7</v>
      </c>
    </row>
    <row r="107" spans="1:14" ht="15.75">
      <c r="A107" s="6">
        <v>12</v>
      </c>
      <c r="B107" s="2" t="s">
        <v>8</v>
      </c>
      <c r="C107" s="41">
        <v>91701000</v>
      </c>
      <c r="D107" s="60">
        <v>360</v>
      </c>
      <c r="E107" s="60"/>
      <c r="F107" s="61">
        <v>1</v>
      </c>
      <c r="G107" s="60"/>
      <c r="H107" s="61"/>
      <c r="I107" s="60">
        <f t="shared" si="6"/>
        <v>34200</v>
      </c>
      <c r="J107" s="64">
        <f t="shared" si="5"/>
        <v>735.80961489209267</v>
      </c>
      <c r="K107" s="42" t="e">
        <f>#REF!-J107</f>
        <v>#REF!</v>
      </c>
      <c r="L107" s="60">
        <f t="shared" si="7"/>
        <v>6840</v>
      </c>
      <c r="M107" s="6">
        <v>95</v>
      </c>
      <c r="N107" s="6">
        <f t="shared" si="8"/>
        <v>5</v>
      </c>
    </row>
    <row r="108" spans="1:14" ht="15.75">
      <c r="A108" s="58">
        <v>13</v>
      </c>
      <c r="B108" s="2" t="s">
        <v>102</v>
      </c>
      <c r="C108" s="41" t="s">
        <v>109</v>
      </c>
      <c r="D108" s="60">
        <v>500</v>
      </c>
      <c r="E108" s="60"/>
      <c r="F108" s="61">
        <v>1</v>
      </c>
      <c r="G108" s="60"/>
      <c r="H108" s="61"/>
      <c r="I108" s="60">
        <f t="shared" si="6"/>
        <v>41500</v>
      </c>
      <c r="J108" s="64">
        <f t="shared" si="5"/>
        <v>892.86839233982005</v>
      </c>
      <c r="K108" s="42"/>
      <c r="L108" s="60">
        <f t="shared" si="7"/>
        <v>2441.1764705882351</v>
      </c>
      <c r="M108" s="6">
        <v>83</v>
      </c>
      <c r="N108" s="6">
        <f t="shared" si="8"/>
        <v>17</v>
      </c>
    </row>
    <row r="109" spans="1:14" ht="15.75">
      <c r="A109" s="6">
        <v>14</v>
      </c>
      <c r="B109" s="1" t="s">
        <v>2</v>
      </c>
      <c r="C109" s="41" t="s">
        <v>76</v>
      </c>
      <c r="D109" s="60"/>
      <c r="E109" s="60">
        <v>100</v>
      </c>
      <c r="F109" s="61">
        <v>1</v>
      </c>
      <c r="G109" s="60">
        <v>3560</v>
      </c>
      <c r="H109" s="61">
        <v>1</v>
      </c>
      <c r="I109" s="60">
        <f t="shared" si="6"/>
        <v>278160</v>
      </c>
      <c r="J109" s="64">
        <f t="shared" si="5"/>
        <v>5984.5848677890208</v>
      </c>
      <c r="K109" s="42" t="e">
        <f>#REF!-J109</f>
        <v>#REF!</v>
      </c>
      <c r="L109" s="60">
        <f t="shared" si="7"/>
        <v>11590</v>
      </c>
      <c r="M109" s="6">
        <v>76</v>
      </c>
      <c r="N109" s="6">
        <f t="shared" si="8"/>
        <v>24</v>
      </c>
    </row>
    <row r="110" spans="1:14" ht="15.75">
      <c r="A110" s="58">
        <v>15</v>
      </c>
      <c r="B110" s="1" t="s">
        <v>3</v>
      </c>
      <c r="C110" s="41" t="s">
        <v>77</v>
      </c>
      <c r="D110" s="60">
        <v>1500</v>
      </c>
      <c r="E110" s="60">
        <v>490</v>
      </c>
      <c r="F110" s="61">
        <v>1</v>
      </c>
      <c r="G110" s="60"/>
      <c r="H110" s="61"/>
      <c r="I110" s="60">
        <f t="shared" si="6"/>
        <v>149250</v>
      </c>
      <c r="J110" s="64">
        <f t="shared" si="5"/>
        <v>3211.0989772703165</v>
      </c>
      <c r="K110" s="42" t="e">
        <f>#REF!-J110</f>
        <v>#REF!</v>
      </c>
      <c r="L110" s="60">
        <f t="shared" si="7"/>
        <v>5970</v>
      </c>
      <c r="M110" s="6">
        <v>75</v>
      </c>
      <c r="N110" s="6">
        <f t="shared" si="8"/>
        <v>25</v>
      </c>
    </row>
    <row r="111" spans="1:14" ht="15.75">
      <c r="A111" s="6">
        <v>16</v>
      </c>
      <c r="B111" s="2" t="s">
        <v>13</v>
      </c>
      <c r="C111" s="41">
        <v>37701000</v>
      </c>
      <c r="D111" s="60">
        <v>50</v>
      </c>
      <c r="E111" s="60"/>
      <c r="F111" s="61">
        <v>1</v>
      </c>
      <c r="G111" s="60"/>
      <c r="H111" s="61"/>
      <c r="I111" s="60">
        <f t="shared" si="6"/>
        <v>4650</v>
      </c>
      <c r="J111" s="64">
        <f t="shared" si="5"/>
        <v>100.04428974410033</v>
      </c>
      <c r="K111" s="42" t="e">
        <f>#REF!-J111</f>
        <v>#REF!</v>
      </c>
      <c r="L111" s="60">
        <f t="shared" si="7"/>
        <v>664.28571428571433</v>
      </c>
      <c r="M111" s="6">
        <v>93</v>
      </c>
      <c r="N111" s="6">
        <f t="shared" si="8"/>
        <v>7</v>
      </c>
    </row>
    <row r="112" spans="1:14" ht="15.75">
      <c r="A112" s="58">
        <v>17</v>
      </c>
      <c r="B112" s="2" t="s">
        <v>17</v>
      </c>
      <c r="C112" s="41">
        <v>42701000</v>
      </c>
      <c r="D112" s="60">
        <v>560</v>
      </c>
      <c r="E112" s="60">
        <v>150</v>
      </c>
      <c r="F112" s="61">
        <v>1</v>
      </c>
      <c r="G112" s="60"/>
      <c r="H112" s="61"/>
      <c r="I112" s="60">
        <f t="shared" si="6"/>
        <v>51120</v>
      </c>
      <c r="J112" s="64">
        <f t="shared" si="5"/>
        <v>1099.8417401544964</v>
      </c>
      <c r="K112" s="42" t="e">
        <f>#REF!-J112</f>
        <v>#REF!</v>
      </c>
      <c r="L112" s="60">
        <f t="shared" si="7"/>
        <v>1825.7142857142858</v>
      </c>
      <c r="M112" s="6">
        <v>72</v>
      </c>
      <c r="N112" s="6">
        <f t="shared" si="8"/>
        <v>28</v>
      </c>
    </row>
    <row r="113" spans="1:14" ht="16.5" customHeight="1">
      <c r="A113" s="6">
        <v>18</v>
      </c>
      <c r="B113" s="1" t="s">
        <v>20</v>
      </c>
      <c r="C113" s="41">
        <v>50701000</v>
      </c>
      <c r="D113" s="60">
        <v>1765.2</v>
      </c>
      <c r="E113" s="60"/>
      <c r="F113" s="61">
        <v>1</v>
      </c>
      <c r="G113" s="60"/>
      <c r="H113" s="61"/>
      <c r="I113" s="60">
        <f t="shared" si="6"/>
        <v>137685.6</v>
      </c>
      <c r="J113" s="64">
        <f t="shared" si="5"/>
        <v>2962.2920559118929</v>
      </c>
      <c r="K113" s="42" t="e">
        <f>#REF!-J113</f>
        <v>#REF!</v>
      </c>
      <c r="L113" s="60">
        <f t="shared" si="7"/>
        <v>6258.4363636363641</v>
      </c>
      <c r="M113" s="6">
        <v>78</v>
      </c>
      <c r="N113" s="6">
        <f t="shared" si="8"/>
        <v>22</v>
      </c>
    </row>
    <row r="114" spans="1:14" ht="15.75">
      <c r="A114" s="58">
        <v>19</v>
      </c>
      <c r="B114" s="2" t="s">
        <v>103</v>
      </c>
      <c r="C114" s="41" t="s">
        <v>110</v>
      </c>
      <c r="D114" s="60">
        <v>300</v>
      </c>
      <c r="E114" s="60">
        <v>20</v>
      </c>
      <c r="F114" s="61">
        <v>1</v>
      </c>
      <c r="G114" s="60">
        <v>180</v>
      </c>
      <c r="H114" s="61">
        <v>1</v>
      </c>
      <c r="I114" s="60">
        <f t="shared" si="6"/>
        <v>43000</v>
      </c>
      <c r="J114" s="64">
        <f t="shared" si="5"/>
        <v>925.14074387017502</v>
      </c>
      <c r="K114" s="42" t="e">
        <f>#REF!-J114</f>
        <v>#REF!</v>
      </c>
      <c r="L114" s="60">
        <f t="shared" si="7"/>
        <v>3071.4285714285716</v>
      </c>
      <c r="M114" s="6">
        <v>86</v>
      </c>
      <c r="N114" s="6">
        <f t="shared" si="8"/>
        <v>14</v>
      </c>
    </row>
    <row r="115" spans="1:14" ht="15.75">
      <c r="A115" s="6">
        <v>20</v>
      </c>
      <c r="B115" s="2" t="s">
        <v>104</v>
      </c>
      <c r="C115" s="41" t="s">
        <v>111</v>
      </c>
      <c r="D115" s="60">
        <v>1400</v>
      </c>
      <c r="E115" s="60">
        <v>100</v>
      </c>
      <c r="F115" s="61">
        <v>1</v>
      </c>
      <c r="G115" s="60"/>
      <c r="H115" s="61"/>
      <c r="I115" s="60">
        <f t="shared" si="6"/>
        <v>138000</v>
      </c>
      <c r="J115" s="64">
        <f t="shared" si="5"/>
        <v>2969.0563407926547</v>
      </c>
      <c r="K115" s="42"/>
      <c r="L115" s="60">
        <f t="shared" si="7"/>
        <v>17250</v>
      </c>
      <c r="M115" s="6">
        <v>92</v>
      </c>
      <c r="N115" s="6">
        <f t="shared" si="8"/>
        <v>8</v>
      </c>
    </row>
    <row r="116" spans="1:14" ht="15.75">
      <c r="A116" s="58">
        <v>21</v>
      </c>
      <c r="B116" s="2" t="s">
        <v>34</v>
      </c>
      <c r="C116" s="41" t="s">
        <v>78</v>
      </c>
      <c r="D116" s="60">
        <v>1718</v>
      </c>
      <c r="E116" s="60"/>
      <c r="F116" s="61">
        <v>1</v>
      </c>
      <c r="G116" s="60"/>
      <c r="H116" s="61"/>
      <c r="I116" s="60">
        <f t="shared" si="6"/>
        <v>151184</v>
      </c>
      <c r="J116" s="64">
        <f t="shared" si="5"/>
        <v>3252.7087958434545</v>
      </c>
      <c r="K116" s="42" t="e">
        <f>#REF!-J116</f>
        <v>#REF!</v>
      </c>
      <c r="L116" s="60">
        <f t="shared" si="7"/>
        <v>12598.666666666666</v>
      </c>
      <c r="M116" s="6">
        <v>88</v>
      </c>
      <c r="N116" s="6">
        <f t="shared" si="8"/>
        <v>12</v>
      </c>
    </row>
    <row r="117" spans="1:14" ht="15.75">
      <c r="A117" s="6">
        <v>22</v>
      </c>
      <c r="B117" s="1" t="s">
        <v>24</v>
      </c>
      <c r="C117" s="41">
        <v>79701000</v>
      </c>
      <c r="D117" s="60">
        <v>1063.9000000000001</v>
      </c>
      <c r="E117" s="60">
        <v>150</v>
      </c>
      <c r="F117" s="61">
        <v>1</v>
      </c>
      <c r="G117" s="60"/>
      <c r="H117" s="61"/>
      <c r="I117" s="60">
        <f t="shared" si="6"/>
        <v>109251.00000000001</v>
      </c>
      <c r="J117" s="64">
        <f t="shared" si="5"/>
        <v>2350.5244513618723</v>
      </c>
      <c r="K117" s="42" t="e">
        <f>#REF!-J117</f>
        <v>#REF!</v>
      </c>
      <c r="L117" s="60">
        <f t="shared" si="7"/>
        <v>10925.100000000002</v>
      </c>
      <c r="M117" s="6">
        <v>90</v>
      </c>
      <c r="N117" s="6">
        <f t="shared" si="8"/>
        <v>10</v>
      </c>
    </row>
    <row r="118" spans="1:14" ht="15.75">
      <c r="A118" s="58">
        <v>23</v>
      </c>
      <c r="B118" s="1" t="s">
        <v>40</v>
      </c>
      <c r="C118" s="41">
        <v>84701000</v>
      </c>
      <c r="D118" s="60">
        <v>25</v>
      </c>
      <c r="E118" s="60"/>
      <c r="F118" s="61">
        <v>1</v>
      </c>
      <c r="G118" s="60"/>
      <c r="H118" s="61"/>
      <c r="I118" s="60">
        <f t="shared" si="6"/>
        <v>2375</v>
      </c>
      <c r="J118" s="64">
        <f t="shared" si="5"/>
        <v>51.097889923061992</v>
      </c>
      <c r="K118" s="42" t="e">
        <f>#REF!-J118</f>
        <v>#REF!</v>
      </c>
      <c r="L118" s="60">
        <f t="shared" si="7"/>
        <v>475</v>
      </c>
      <c r="M118" s="6">
        <v>95</v>
      </c>
      <c r="N118" s="6">
        <f t="shared" si="8"/>
        <v>5</v>
      </c>
    </row>
    <row r="119" spans="1:14" ht="15.75">
      <c r="A119" s="6">
        <v>24</v>
      </c>
      <c r="B119" s="2" t="s">
        <v>35</v>
      </c>
      <c r="C119" s="41">
        <v>80701000</v>
      </c>
      <c r="D119" s="60">
        <v>150</v>
      </c>
      <c r="E119" s="60"/>
      <c r="F119" s="61">
        <v>1</v>
      </c>
      <c r="G119" s="60">
        <v>1200</v>
      </c>
      <c r="H119" s="61">
        <v>1</v>
      </c>
      <c r="I119" s="60">
        <f t="shared" si="6"/>
        <v>118800</v>
      </c>
      <c r="J119" s="64">
        <f t="shared" si="5"/>
        <v>2555.9702412041115</v>
      </c>
      <c r="K119" s="42" t="e">
        <f>#REF!-J119</f>
        <v>#REF!</v>
      </c>
      <c r="L119" s="60">
        <f t="shared" si="7"/>
        <v>9900</v>
      </c>
      <c r="M119" s="6">
        <v>88</v>
      </c>
      <c r="N119" s="6">
        <f t="shared" si="8"/>
        <v>12</v>
      </c>
    </row>
    <row r="120" spans="1:14" ht="15.75">
      <c r="A120" s="58">
        <v>25</v>
      </c>
      <c r="B120" s="2" t="s">
        <v>105</v>
      </c>
      <c r="C120" s="41" t="s">
        <v>112</v>
      </c>
      <c r="D120" s="60">
        <v>1500</v>
      </c>
      <c r="E120" s="60">
        <v>150</v>
      </c>
      <c r="F120" s="61">
        <v>1</v>
      </c>
      <c r="G120" s="60">
        <v>990</v>
      </c>
      <c r="H120" s="61">
        <v>1</v>
      </c>
      <c r="I120" s="60">
        <f t="shared" si="6"/>
        <v>248160</v>
      </c>
      <c r="J120" s="64">
        <f t="shared" si="5"/>
        <v>5339.1378371819219</v>
      </c>
      <c r="K120" s="42"/>
      <c r="L120" s="60">
        <f t="shared" si="7"/>
        <v>41360</v>
      </c>
      <c r="M120" s="6">
        <v>94</v>
      </c>
      <c r="N120" s="6">
        <f t="shared" si="8"/>
        <v>6</v>
      </c>
    </row>
    <row r="121" spans="1:14" ht="16.5" customHeight="1">
      <c r="A121" s="6">
        <v>26</v>
      </c>
      <c r="B121" s="2" t="s">
        <v>36</v>
      </c>
      <c r="C121" s="41">
        <v>85701000</v>
      </c>
      <c r="D121" s="60"/>
      <c r="E121" s="60"/>
      <c r="F121" s="61">
        <v>1</v>
      </c>
      <c r="G121" s="60">
        <v>1204.3</v>
      </c>
      <c r="H121" s="61">
        <v>1</v>
      </c>
      <c r="I121" s="60">
        <f t="shared" si="6"/>
        <v>113204.2</v>
      </c>
      <c r="J121" s="64">
        <f t="shared" si="5"/>
        <v>2435.5771580750716</v>
      </c>
      <c r="K121" s="42" t="e">
        <f>#REF!-J121</f>
        <v>#REF!</v>
      </c>
      <c r="L121" s="60">
        <f t="shared" si="7"/>
        <v>18867.366666666665</v>
      </c>
      <c r="M121" s="6">
        <v>94</v>
      </c>
      <c r="N121" s="6">
        <f t="shared" si="8"/>
        <v>6</v>
      </c>
    </row>
    <row r="122" spans="1:14" ht="15.75">
      <c r="A122" s="58">
        <v>27</v>
      </c>
      <c r="B122" s="4" t="s">
        <v>31</v>
      </c>
      <c r="C122" s="41">
        <v>87701000</v>
      </c>
      <c r="D122" s="60">
        <v>143.49</v>
      </c>
      <c r="E122" s="60"/>
      <c r="F122" s="61">
        <v>1</v>
      </c>
      <c r="G122" s="60"/>
      <c r="H122" s="61"/>
      <c r="I122" s="60">
        <f t="shared" si="6"/>
        <v>10044.300000000001</v>
      </c>
      <c r="J122" s="64">
        <f t="shared" si="5"/>
        <v>216.10212031756279</v>
      </c>
      <c r="K122" s="42" t="e">
        <f>#REF!-J122</f>
        <v>#REF!</v>
      </c>
      <c r="L122" s="60">
        <f t="shared" si="7"/>
        <v>334.81000000000006</v>
      </c>
      <c r="M122" s="6">
        <v>70</v>
      </c>
      <c r="N122" s="6">
        <f t="shared" si="8"/>
        <v>30</v>
      </c>
    </row>
    <row r="123" spans="1:14" ht="15.75">
      <c r="A123" s="6">
        <v>28</v>
      </c>
      <c r="B123" s="20" t="s">
        <v>45</v>
      </c>
      <c r="C123" s="41">
        <v>35701000</v>
      </c>
      <c r="D123" s="60">
        <v>39.450000000000003</v>
      </c>
      <c r="E123" s="60"/>
      <c r="F123" s="61">
        <v>1</v>
      </c>
      <c r="G123" s="60"/>
      <c r="H123" s="61"/>
      <c r="I123" s="60">
        <f t="shared" si="6"/>
        <v>3747.7500000000005</v>
      </c>
      <c r="J123" s="64">
        <f t="shared" si="5"/>
        <v>80.632470298591841</v>
      </c>
      <c r="K123" s="42" t="e">
        <f>#REF!-J123</f>
        <v>#REF!</v>
      </c>
      <c r="L123" s="60">
        <f t="shared" si="7"/>
        <v>749.55000000000007</v>
      </c>
      <c r="M123" s="6">
        <v>95</v>
      </c>
      <c r="N123" s="6">
        <f t="shared" si="8"/>
        <v>5</v>
      </c>
    </row>
    <row r="124" spans="1:14" ht="15.75">
      <c r="A124" s="58">
        <v>29</v>
      </c>
      <c r="B124" s="2" t="s">
        <v>30</v>
      </c>
      <c r="C124" s="41">
        <v>88701000</v>
      </c>
      <c r="D124" s="60">
        <v>500</v>
      </c>
      <c r="E124" s="60"/>
      <c r="F124" s="61">
        <v>1</v>
      </c>
      <c r="G124" s="60"/>
      <c r="H124" s="61"/>
      <c r="I124" s="60">
        <f t="shared" si="6"/>
        <v>46000</v>
      </c>
      <c r="J124" s="64">
        <f t="shared" si="5"/>
        <v>989.68544693088495</v>
      </c>
      <c r="K124" s="42" t="e">
        <f>#REF!-J124</f>
        <v>#REF!</v>
      </c>
      <c r="L124" s="60">
        <f t="shared" si="7"/>
        <v>5750</v>
      </c>
      <c r="M124" s="6">
        <v>92</v>
      </c>
      <c r="N124" s="6">
        <f t="shared" si="8"/>
        <v>8</v>
      </c>
    </row>
    <row r="125" spans="1:14" ht="15.75">
      <c r="A125" s="6">
        <v>30</v>
      </c>
      <c r="B125" s="4" t="s">
        <v>6</v>
      </c>
      <c r="C125" s="41">
        <v>89701000</v>
      </c>
      <c r="D125" s="60">
        <v>232</v>
      </c>
      <c r="E125" s="60"/>
      <c r="F125" s="61">
        <v>1</v>
      </c>
      <c r="G125" s="60"/>
      <c r="H125" s="61"/>
      <c r="I125" s="60">
        <f t="shared" si="6"/>
        <v>18560</v>
      </c>
      <c r="J125" s="64">
        <f t="shared" si="5"/>
        <v>399.31656293559183</v>
      </c>
      <c r="K125" s="42" t="e">
        <f>#REF!-J125</f>
        <v>#REF!</v>
      </c>
      <c r="L125" s="60">
        <f t="shared" si="7"/>
        <v>928</v>
      </c>
      <c r="M125" s="6">
        <v>80</v>
      </c>
      <c r="N125" s="6">
        <f t="shared" si="8"/>
        <v>20</v>
      </c>
    </row>
    <row r="126" spans="1:14" ht="15.75">
      <c r="A126" s="58">
        <v>31</v>
      </c>
      <c r="B126" s="1" t="s">
        <v>0</v>
      </c>
      <c r="C126" s="41">
        <v>98701000</v>
      </c>
      <c r="D126" s="60">
        <v>3980.32</v>
      </c>
      <c r="E126" s="60"/>
      <c r="F126" s="61">
        <v>1</v>
      </c>
      <c r="G126" s="60"/>
      <c r="H126" s="61"/>
      <c r="I126" s="60">
        <f t="shared" si="6"/>
        <v>366189.44</v>
      </c>
      <c r="J126" s="64">
        <f t="shared" si="5"/>
        <v>7878.5295562558804</v>
      </c>
      <c r="K126" s="42" t="e">
        <f>#REF!-J126</f>
        <v>#REF!</v>
      </c>
      <c r="L126" s="60">
        <f t="shared" si="7"/>
        <v>45773.68</v>
      </c>
      <c r="M126" s="6">
        <v>92</v>
      </c>
      <c r="N126" s="6">
        <f t="shared" si="8"/>
        <v>8</v>
      </c>
    </row>
    <row r="127" spans="1:14" ht="15.75">
      <c r="A127" s="6">
        <v>32</v>
      </c>
      <c r="B127" s="4" t="s">
        <v>42</v>
      </c>
      <c r="C127" s="41">
        <v>92701000</v>
      </c>
      <c r="D127" s="60">
        <v>2500</v>
      </c>
      <c r="E127" s="60"/>
      <c r="F127" s="61">
        <v>1</v>
      </c>
      <c r="G127" s="60"/>
      <c r="H127" s="61"/>
      <c r="I127" s="60">
        <f t="shared" si="6"/>
        <v>145000</v>
      </c>
      <c r="J127" s="64">
        <f t="shared" si="5"/>
        <v>3119.6606479343113</v>
      </c>
      <c r="K127" s="68" t="e">
        <f>#REF!-J127</f>
        <v>#REF!</v>
      </c>
      <c r="L127" s="67">
        <f t="shared" si="7"/>
        <v>3452.3809523809523</v>
      </c>
      <c r="M127" s="6">
        <v>58</v>
      </c>
      <c r="N127" s="6">
        <f t="shared" si="8"/>
        <v>42</v>
      </c>
    </row>
    <row r="128" spans="1:14" ht="15.75">
      <c r="A128" s="58">
        <v>33</v>
      </c>
      <c r="B128" s="20" t="s">
        <v>37</v>
      </c>
      <c r="C128" s="41">
        <v>95701000</v>
      </c>
      <c r="D128" s="60">
        <v>1080</v>
      </c>
      <c r="E128" s="60">
        <v>120</v>
      </c>
      <c r="F128" s="61">
        <v>1</v>
      </c>
      <c r="G128" s="60"/>
      <c r="H128" s="61"/>
      <c r="I128" s="60">
        <f t="shared" si="6"/>
        <v>109200</v>
      </c>
      <c r="J128" s="64">
        <f t="shared" si="5"/>
        <v>2349.4271914098399</v>
      </c>
      <c r="K128" s="42" t="e">
        <f>#REF!-J128</f>
        <v>#REF!</v>
      </c>
      <c r="L128" s="60">
        <f t="shared" si="7"/>
        <v>12133.333333333334</v>
      </c>
      <c r="M128" s="6">
        <v>91</v>
      </c>
      <c r="N128" s="6">
        <f t="shared" si="8"/>
        <v>9</v>
      </c>
    </row>
    <row r="129" spans="1:14" ht="15.75">
      <c r="A129" s="6">
        <v>34</v>
      </c>
      <c r="B129" s="4" t="s">
        <v>44</v>
      </c>
      <c r="C129" s="41">
        <v>60701000</v>
      </c>
      <c r="D129" s="60">
        <v>120</v>
      </c>
      <c r="E129" s="60"/>
      <c r="F129" s="61">
        <v>1</v>
      </c>
      <c r="G129" s="60"/>
      <c r="H129" s="61"/>
      <c r="I129" s="60">
        <f t="shared" si="6"/>
        <v>10440</v>
      </c>
      <c r="J129" s="64">
        <f t="shared" si="5"/>
        <v>224.6155666512704</v>
      </c>
      <c r="K129" s="42" t="e">
        <f>#REF!-J129</f>
        <v>#REF!</v>
      </c>
      <c r="L129" s="60">
        <f t="shared" si="7"/>
        <v>803.07692307692309</v>
      </c>
      <c r="M129" s="6">
        <v>87</v>
      </c>
      <c r="N129" s="6">
        <f t="shared" si="8"/>
        <v>13</v>
      </c>
    </row>
    <row r="130" spans="1:14" ht="15.75">
      <c r="A130" s="58">
        <v>35</v>
      </c>
      <c r="B130" s="2" t="s">
        <v>14</v>
      </c>
      <c r="C130" s="41">
        <v>63701000</v>
      </c>
      <c r="D130" s="60"/>
      <c r="E130" s="60"/>
      <c r="F130" s="61">
        <v>1</v>
      </c>
      <c r="G130" s="60">
        <v>300</v>
      </c>
      <c r="H130" s="61">
        <v>1</v>
      </c>
      <c r="I130" s="60">
        <f t="shared" si="6"/>
        <v>26700</v>
      </c>
      <c r="J130" s="64">
        <f t="shared" si="5"/>
        <v>574.44785724031794</v>
      </c>
      <c r="K130" s="42" t="e">
        <f>#REF!-J130</f>
        <v>#REF!</v>
      </c>
      <c r="L130" s="60">
        <f t="shared" si="7"/>
        <v>2427.2727272727275</v>
      </c>
      <c r="M130" s="6">
        <v>89</v>
      </c>
      <c r="N130" s="6">
        <f t="shared" si="8"/>
        <v>11</v>
      </c>
    </row>
    <row r="131" spans="1:14" ht="15.75">
      <c r="A131" s="6">
        <v>36</v>
      </c>
      <c r="B131" s="2" t="s">
        <v>38</v>
      </c>
      <c r="C131" s="41">
        <v>66701000</v>
      </c>
      <c r="D131" s="60">
        <v>205.1</v>
      </c>
      <c r="E131" s="60"/>
      <c r="F131" s="61">
        <v>1</v>
      </c>
      <c r="G131" s="60"/>
      <c r="H131" s="61"/>
      <c r="I131" s="60">
        <f t="shared" si="6"/>
        <v>17843.7</v>
      </c>
      <c r="J131" s="64">
        <f t="shared" si="5"/>
        <v>383.90543933479631</v>
      </c>
      <c r="K131" s="42" t="e">
        <f>#REF!-J131</f>
        <v>#REF!</v>
      </c>
      <c r="L131" s="60">
        <f t="shared" si="7"/>
        <v>1372.5923076923077</v>
      </c>
      <c r="M131" s="6">
        <v>87</v>
      </c>
      <c r="N131" s="6">
        <f t="shared" si="8"/>
        <v>13</v>
      </c>
    </row>
    <row r="132" spans="1:14" ht="15.75">
      <c r="A132" s="58">
        <v>37</v>
      </c>
      <c r="B132" s="1" t="s">
        <v>5</v>
      </c>
      <c r="C132" s="41" t="s">
        <v>75</v>
      </c>
      <c r="D132" s="60">
        <v>50</v>
      </c>
      <c r="E132" s="60"/>
      <c r="F132" s="61">
        <v>1</v>
      </c>
      <c r="G132" s="60"/>
      <c r="H132" s="61"/>
      <c r="I132" s="60">
        <f t="shared" si="6"/>
        <v>4700</v>
      </c>
      <c r="J132" s="64">
        <f t="shared" si="5"/>
        <v>101.12003479511216</v>
      </c>
      <c r="K132" s="42" t="e">
        <f>#REF!-J132</f>
        <v>#REF!</v>
      </c>
      <c r="L132" s="60">
        <f t="shared" si="7"/>
        <v>783.33333333333337</v>
      </c>
      <c r="M132" s="6">
        <v>94</v>
      </c>
      <c r="N132" s="6">
        <f t="shared" si="8"/>
        <v>6</v>
      </c>
    </row>
    <row r="133" spans="1:14" ht="15.75">
      <c r="A133" s="6">
        <v>38</v>
      </c>
      <c r="B133" s="5" t="s">
        <v>16</v>
      </c>
      <c r="C133" s="41" t="s">
        <v>79</v>
      </c>
      <c r="D133" s="60">
        <v>1700</v>
      </c>
      <c r="E133" s="60">
        <v>300</v>
      </c>
      <c r="F133" s="61">
        <v>1</v>
      </c>
      <c r="G133" s="60"/>
      <c r="H133" s="61"/>
      <c r="I133" s="60">
        <f t="shared" si="6"/>
        <v>182000</v>
      </c>
      <c r="J133" s="64">
        <f t="shared" si="5"/>
        <v>3915.7119856830668</v>
      </c>
      <c r="K133" s="42" t="e">
        <f>#REF!-J133</f>
        <v>#REF!</v>
      </c>
      <c r="L133" s="60">
        <f t="shared" si="7"/>
        <v>20222.222222222223</v>
      </c>
      <c r="M133" s="6">
        <v>91</v>
      </c>
      <c r="N133" s="6">
        <f t="shared" si="8"/>
        <v>9</v>
      </c>
    </row>
    <row r="134" spans="1:14" ht="15.75">
      <c r="A134" s="58">
        <v>39</v>
      </c>
      <c r="B134" s="1" t="s">
        <v>18</v>
      </c>
      <c r="C134" s="41" t="s">
        <v>80</v>
      </c>
      <c r="D134" s="60">
        <v>163.80000000000001</v>
      </c>
      <c r="E134" s="60"/>
      <c r="F134" s="61">
        <v>1</v>
      </c>
      <c r="G134" s="60"/>
      <c r="H134" s="61"/>
      <c r="I134" s="60">
        <f t="shared" si="6"/>
        <v>13759.2</v>
      </c>
      <c r="J134" s="64">
        <f t="shared" si="5"/>
        <v>296.02782611763985</v>
      </c>
      <c r="K134" s="42" t="e">
        <f>#REF!-J134</f>
        <v>#REF!</v>
      </c>
      <c r="L134" s="60">
        <f t="shared" si="7"/>
        <v>859.95</v>
      </c>
      <c r="M134" s="6">
        <v>84</v>
      </c>
      <c r="N134" s="6">
        <f t="shared" si="8"/>
        <v>16</v>
      </c>
    </row>
    <row r="135" spans="1:14" ht="15.75">
      <c r="A135" s="6">
        <v>40</v>
      </c>
      <c r="B135" s="1" t="s">
        <v>106</v>
      </c>
      <c r="C135" s="41" t="s">
        <v>113</v>
      </c>
      <c r="D135" s="60">
        <v>341.6</v>
      </c>
      <c r="E135" s="60"/>
      <c r="F135" s="61">
        <v>1</v>
      </c>
      <c r="G135" s="60"/>
      <c r="H135" s="61"/>
      <c r="I135" s="60">
        <f t="shared" si="6"/>
        <v>28352.800000000003</v>
      </c>
      <c r="J135" s="64">
        <f t="shared" si="5"/>
        <v>610.00768564656516</v>
      </c>
      <c r="K135" s="42"/>
      <c r="L135" s="60">
        <f t="shared" si="7"/>
        <v>1667.8117647058825</v>
      </c>
      <c r="M135" s="6">
        <v>83</v>
      </c>
      <c r="N135" s="6">
        <f t="shared" si="8"/>
        <v>17</v>
      </c>
    </row>
    <row r="136" spans="1:14" ht="15.75">
      <c r="A136" s="58">
        <v>41</v>
      </c>
      <c r="B136" s="1" t="s">
        <v>21</v>
      </c>
      <c r="C136" s="41" t="s">
        <v>81</v>
      </c>
      <c r="D136" s="60">
        <v>700</v>
      </c>
      <c r="E136" s="60"/>
      <c r="F136" s="61">
        <v>1</v>
      </c>
      <c r="G136" s="60"/>
      <c r="H136" s="61">
        <v>1</v>
      </c>
      <c r="I136" s="60">
        <f t="shared" si="6"/>
        <v>51100</v>
      </c>
      <c r="J136" s="64">
        <f t="shared" si="5"/>
        <v>1099.4114421340917</v>
      </c>
      <c r="K136" s="42" t="e">
        <f>#REF!-J136</f>
        <v>#REF!</v>
      </c>
      <c r="L136" s="60">
        <f t="shared" si="7"/>
        <v>1892.5925925925926</v>
      </c>
      <c r="M136" s="6">
        <v>73</v>
      </c>
      <c r="N136" s="6">
        <f t="shared" si="8"/>
        <v>27</v>
      </c>
    </row>
    <row r="137" spans="1:14" ht="15.75">
      <c r="A137" s="6">
        <v>42</v>
      </c>
      <c r="B137" s="1" t="s">
        <v>107</v>
      </c>
      <c r="C137" s="41" t="s">
        <v>114</v>
      </c>
      <c r="D137" s="60">
        <v>2606.1</v>
      </c>
      <c r="E137" s="60"/>
      <c r="F137" s="61">
        <v>1</v>
      </c>
      <c r="G137" s="60"/>
      <c r="H137" s="61"/>
      <c r="I137" s="60">
        <f t="shared" si="6"/>
        <v>211094.1</v>
      </c>
      <c r="J137" s="64">
        <f t="shared" si="5"/>
        <v>4541.6686674559332</v>
      </c>
      <c r="K137" s="43"/>
      <c r="L137" s="60">
        <f t="shared" si="7"/>
        <v>11110.215789473685</v>
      </c>
      <c r="M137" s="6">
        <v>81</v>
      </c>
      <c r="N137" s="6">
        <f t="shared" si="8"/>
        <v>19</v>
      </c>
    </row>
    <row r="138" spans="1:14" ht="15.75">
      <c r="A138" s="58">
        <v>43</v>
      </c>
      <c r="B138" s="57" t="s">
        <v>46</v>
      </c>
      <c r="C138" s="41" t="s">
        <v>83</v>
      </c>
      <c r="D138" s="60">
        <v>1700</v>
      </c>
      <c r="E138" s="60">
        <v>50</v>
      </c>
      <c r="F138" s="61">
        <v>1</v>
      </c>
      <c r="G138" s="60"/>
      <c r="H138" s="61"/>
      <c r="I138" s="60">
        <f t="shared" si="6"/>
        <v>143500</v>
      </c>
      <c r="J138" s="64">
        <f t="shared" si="5"/>
        <v>3087.3882964039562</v>
      </c>
      <c r="K138" s="42" t="e">
        <f>#REF!-J138</f>
        <v>#REF!</v>
      </c>
      <c r="L138" s="60">
        <f t="shared" si="7"/>
        <v>7972.2222222222226</v>
      </c>
      <c r="M138" s="6">
        <v>82</v>
      </c>
      <c r="N138" s="6">
        <f t="shared" si="8"/>
        <v>18</v>
      </c>
    </row>
    <row r="139" spans="1:14" ht="15.75">
      <c r="A139" s="6">
        <v>44</v>
      </c>
      <c r="B139" s="2" t="s">
        <v>25</v>
      </c>
      <c r="C139" s="41" t="s">
        <v>84</v>
      </c>
      <c r="D139" s="60">
        <v>24.6</v>
      </c>
      <c r="E139" s="60"/>
      <c r="F139" s="61">
        <v>1</v>
      </c>
      <c r="G139" s="60"/>
      <c r="H139" s="61"/>
      <c r="I139" s="60">
        <f t="shared" si="6"/>
        <v>2066.4</v>
      </c>
      <c r="J139" s="64">
        <f t="shared" si="5"/>
        <v>44.458391468216966</v>
      </c>
      <c r="K139" s="42" t="e">
        <f>#REF!-J139</f>
        <v>#REF!</v>
      </c>
      <c r="L139" s="60">
        <f t="shared" si="7"/>
        <v>129.15</v>
      </c>
      <c r="M139" s="6">
        <v>84</v>
      </c>
      <c r="N139" s="6">
        <f t="shared" si="8"/>
        <v>16</v>
      </c>
    </row>
    <row r="140" spans="1:14" ht="15.75">
      <c r="A140" s="58">
        <v>45</v>
      </c>
      <c r="B140" s="2" t="s">
        <v>23</v>
      </c>
      <c r="C140" s="41" t="s">
        <v>85</v>
      </c>
      <c r="D140" s="60">
        <v>2000</v>
      </c>
      <c r="E140" s="60"/>
      <c r="F140" s="61">
        <v>1</v>
      </c>
      <c r="G140" s="60"/>
      <c r="H140" s="61"/>
      <c r="I140" s="60">
        <f t="shared" si="6"/>
        <v>190000</v>
      </c>
      <c r="J140" s="64">
        <f t="shared" si="5"/>
        <v>4087.8311938449597</v>
      </c>
      <c r="K140" s="42" t="e">
        <f>#REF!-J140</f>
        <v>#REF!</v>
      </c>
      <c r="L140" s="60">
        <f t="shared" si="7"/>
        <v>38000</v>
      </c>
      <c r="M140" s="6">
        <v>95</v>
      </c>
      <c r="N140" s="6">
        <f t="shared" si="8"/>
        <v>5</v>
      </c>
    </row>
    <row r="141" spans="1:14" ht="15.75">
      <c r="A141" s="6">
        <v>46</v>
      </c>
      <c r="B141" s="4" t="s">
        <v>43</v>
      </c>
      <c r="C141" s="41" t="s">
        <v>86</v>
      </c>
      <c r="D141" s="60">
        <v>563.70000000000005</v>
      </c>
      <c r="E141" s="60"/>
      <c r="F141" s="61">
        <v>1</v>
      </c>
      <c r="G141" s="60"/>
      <c r="H141" s="61"/>
      <c r="I141" s="60">
        <f t="shared" si="6"/>
        <v>52987.8</v>
      </c>
      <c r="J141" s="64">
        <f t="shared" si="5"/>
        <v>1140.0272722800944</v>
      </c>
      <c r="K141" s="42" t="e">
        <f>#REF!-J141</f>
        <v>#REF!</v>
      </c>
      <c r="L141" s="60">
        <f t="shared" si="7"/>
        <v>8831.3000000000011</v>
      </c>
      <c r="M141" s="6">
        <v>94</v>
      </c>
      <c r="N141" s="6">
        <f t="shared" si="8"/>
        <v>6</v>
      </c>
    </row>
    <row r="142" spans="1:14" ht="15.75">
      <c r="A142" s="9"/>
      <c r="B142" s="10" t="s">
        <v>4</v>
      </c>
      <c r="C142" s="10"/>
      <c r="D142" s="62">
        <f>D96+D97+D98+D99+D100+D101+D102+D103+D104+D105+D106+D107+D108+D109+D110+D111+D112+D113+D114+D115+D116+D117+D118+D119+D120+D121+D122+D123+D124+D125+D126+D127+D128+D129+D130+D131+D132+D133+D134+D135+D136+D137+D138+D139+D140+D141</f>
        <v>39942.149999999994</v>
      </c>
      <c r="E142" s="62">
        <f>E96+E97+E98+E99+E100+E101+E102+E103+E104+E106+E107+E108+E109+E110+E111+E112+E113+E114+E115+E116+E117+E118+E119+E120+E121+E122+E123+E124+E125+E126+E127+E128+E129+E130+E131+E132+E133+E134+E135+E136+E137+E138+E139+E140+E141</f>
        <v>2175</v>
      </c>
      <c r="F142" s="11">
        <f>SUM(F97:F141)</f>
        <v>45</v>
      </c>
      <c r="G142" s="62">
        <f>G96+G97+G98+G99+G100+G101+G102+G103+G104+G106+G107+G108+G109+G110+G111+G112+G113+G114+G115+G116+G117+G118+G119+G120+G121+G122+G123+G124+G125+G126+G127+G128+G129+G130+G131+G132+G133+G134+G135+G136+G137+G138+G139+G140+G141</f>
        <v>7434.3</v>
      </c>
      <c r="H142" s="12">
        <f>SUM(H97:H141)</f>
        <v>7</v>
      </c>
      <c r="I142" s="62">
        <f>SUM(I96:I141)</f>
        <v>4211629.6400000006</v>
      </c>
      <c r="J142" s="63">
        <f>SUM(J96:J141)</f>
        <v>90612.79483849481</v>
      </c>
      <c r="K142" s="7" t="e">
        <f>#REF!-J142</f>
        <v>#REF!</v>
      </c>
    </row>
    <row r="144" spans="1:14">
      <c r="E144" s="71">
        <f>E85-L85</f>
        <v>90612.794838494839</v>
      </c>
    </row>
    <row r="146" spans="1:11" ht="30.75" customHeight="1">
      <c r="A146" s="53"/>
      <c r="B146" s="106" t="s">
        <v>121</v>
      </c>
      <c r="C146" s="107"/>
      <c r="D146" s="107"/>
      <c r="E146" s="107"/>
      <c r="J146" s="7"/>
      <c r="K146" s="16"/>
    </row>
  </sheetData>
  <mergeCells count="59">
    <mergeCell ref="B146:E146"/>
    <mergeCell ref="B89:L89"/>
    <mergeCell ref="A91:N91"/>
    <mergeCell ref="B92:B94"/>
    <mergeCell ref="C92:C94"/>
    <mergeCell ref="D92:I92"/>
    <mergeCell ref="J92:J94"/>
    <mergeCell ref="L92:L94"/>
    <mergeCell ref="M92:N93"/>
    <mergeCell ref="D93:D94"/>
    <mergeCell ref="E93:E94"/>
    <mergeCell ref="F93:F94"/>
    <mergeCell ref="G93:G94"/>
    <mergeCell ref="I93:I94"/>
    <mergeCell ref="A92:A94"/>
    <mergeCell ref="H93:H94"/>
    <mergeCell ref="B87:L87"/>
    <mergeCell ref="B88:L88"/>
    <mergeCell ref="C20:H21"/>
    <mergeCell ref="A20:B20"/>
    <mergeCell ref="A21:B21"/>
    <mergeCell ref="A30:A32"/>
    <mergeCell ref="A23:B23"/>
    <mergeCell ref="A28:J28"/>
    <mergeCell ref="A24:D27"/>
    <mergeCell ref="A22:B22"/>
    <mergeCell ref="C30:C32"/>
    <mergeCell ref="D30:I30"/>
    <mergeCell ref="B30:B32"/>
    <mergeCell ref="E24:L27"/>
    <mergeCell ref="M30:N31"/>
    <mergeCell ref="L30:L32"/>
    <mergeCell ref="A15:B15"/>
    <mergeCell ref="A16:B16"/>
    <mergeCell ref="A17:B17"/>
    <mergeCell ref="C17:H18"/>
    <mergeCell ref="A29:N29"/>
    <mergeCell ref="J30:J32"/>
    <mergeCell ref="I31:I32"/>
    <mergeCell ref="H31:H32"/>
    <mergeCell ref="G31:G32"/>
    <mergeCell ref="F31:F32"/>
    <mergeCell ref="E31:E32"/>
    <mergeCell ref="D31:D32"/>
    <mergeCell ref="C16:H16"/>
    <mergeCell ref="C19:H19"/>
    <mergeCell ref="A18:B18"/>
    <mergeCell ref="A19:B19"/>
    <mergeCell ref="I1:J5"/>
    <mergeCell ref="D4:H5"/>
    <mergeCell ref="C12:H12"/>
    <mergeCell ref="C13:H13"/>
    <mergeCell ref="C14:H14"/>
    <mergeCell ref="C10:H11"/>
    <mergeCell ref="A10:B11"/>
    <mergeCell ref="A12:B12"/>
    <mergeCell ref="A13:B13"/>
    <mergeCell ref="A14:B14"/>
    <mergeCell ref="C15:H15"/>
  </mergeCells>
  <printOptions horizontalCentered="1" verticalCentered="1"/>
  <pageMargins left="0.70866141732283472" right="0.11811023622047245" top="0.19685039370078741" bottom="0.19685039370078741" header="0.11811023622047245" footer="0.19685039370078741"/>
  <pageSetup paperSize="9" scale="5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ИТОГО</vt:lpstr>
      <vt:lpstr>2018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2017-08-17T14:49:22Z</dcterms:modified>
</cp:coreProperties>
</file>