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vcovaAA\Desktop\Планирование бюджета 2020-2022\Расчеты ДФО 2020-2022\Телегр ДФО 20_22 годы с уч допов на согласование\"/>
    </mc:Choice>
  </mc:AlternateContent>
  <bookViews>
    <workbookView xWindow="0" yWindow="0" windowWidth="28800" windowHeight="11700" activeTab="1"/>
  </bookViews>
  <sheets>
    <sheet name="форма расчета" sheetId="14" r:id="rId1"/>
    <sheet name=" расчет 2020" sheetId="23" r:id="rId2"/>
    <sheet name=" расчет 2021" sheetId="24" r:id="rId3"/>
    <sheet name=" расчет 2022" sheetId="25" r:id="rId4"/>
  </sheets>
  <definedNames>
    <definedName name="_xlnm.Print_Area" localSheetId="1">' расчет 2020'!$A$1:$P$17</definedName>
    <definedName name="_xlnm.Print_Area" localSheetId="2">' расчет 2021'!$A$1:$P$17</definedName>
    <definedName name="_xlnm.Print_Area" localSheetId="3">' расчет 2022'!$A$1:$P$17</definedName>
    <definedName name="_xlnm.Print_Area" localSheetId="0">'форма расчета'!$A$1:$O$19</definedName>
  </definedNames>
  <calcPr calcId="152511"/>
</workbook>
</file>

<file path=xl/calcChain.xml><?xml version="1.0" encoding="utf-8"?>
<calcChain xmlns="http://schemas.openxmlformats.org/spreadsheetml/2006/main">
  <c r="N7" i="25" l="1"/>
  <c r="I6" i="25" l="1"/>
  <c r="I6" i="24"/>
  <c r="J20" i="25" l="1"/>
  <c r="J21" i="25" s="1"/>
  <c r="J22" i="25" s="1"/>
  <c r="N17" i="25"/>
  <c r="L17" i="25"/>
  <c r="H17" i="25"/>
  <c r="F17" i="25"/>
  <c r="N16" i="25"/>
  <c r="L16" i="25"/>
  <c r="H16" i="25"/>
  <c r="F16" i="25"/>
  <c r="N15" i="25"/>
  <c r="L15" i="25"/>
  <c r="H15" i="25"/>
  <c r="F15" i="25"/>
  <c r="N14" i="25"/>
  <c r="L14" i="25"/>
  <c r="H14" i="25"/>
  <c r="F14" i="25"/>
  <c r="N13" i="25"/>
  <c r="L13" i="25"/>
  <c r="H13" i="25"/>
  <c r="F13" i="25"/>
  <c r="N12" i="25"/>
  <c r="L12" i="25"/>
  <c r="H12" i="25"/>
  <c r="F12" i="25"/>
  <c r="N11" i="25"/>
  <c r="L11" i="25"/>
  <c r="H11" i="25"/>
  <c r="F11" i="25"/>
  <c r="N10" i="25"/>
  <c r="L10" i="25"/>
  <c r="H10" i="25"/>
  <c r="F10" i="25"/>
  <c r="N9" i="25"/>
  <c r="L9" i="25"/>
  <c r="H9" i="25"/>
  <c r="F9" i="25"/>
  <c r="N8" i="25"/>
  <c r="L8" i="25"/>
  <c r="H8" i="25"/>
  <c r="F8" i="25"/>
  <c r="L7" i="25"/>
  <c r="H7" i="25"/>
  <c r="H6" i="25" s="1"/>
  <c r="F7" i="25"/>
  <c r="C6" i="25"/>
  <c r="J20" i="24"/>
  <c r="J21" i="24" s="1"/>
  <c r="J22" i="24" s="1"/>
  <c r="N17" i="24"/>
  <c r="L17" i="24"/>
  <c r="H17" i="24"/>
  <c r="F17" i="24"/>
  <c r="N16" i="24"/>
  <c r="L16" i="24"/>
  <c r="H16" i="24"/>
  <c r="F16" i="24"/>
  <c r="N15" i="24"/>
  <c r="L15" i="24"/>
  <c r="H15" i="24"/>
  <c r="F15" i="24"/>
  <c r="N14" i="24"/>
  <c r="L14" i="24"/>
  <c r="H14" i="24"/>
  <c r="F14" i="24"/>
  <c r="N13" i="24"/>
  <c r="L13" i="24"/>
  <c r="H13" i="24"/>
  <c r="F13" i="24"/>
  <c r="N12" i="24"/>
  <c r="L12" i="24"/>
  <c r="H12" i="24"/>
  <c r="F12" i="24"/>
  <c r="N11" i="24"/>
  <c r="L11" i="24"/>
  <c r="H11" i="24"/>
  <c r="F11" i="24"/>
  <c r="N10" i="24"/>
  <c r="L10" i="24"/>
  <c r="H10" i="24"/>
  <c r="F10" i="24"/>
  <c r="N9" i="24"/>
  <c r="L9" i="24"/>
  <c r="H9" i="24"/>
  <c r="F9" i="24"/>
  <c r="N8" i="24"/>
  <c r="L8" i="24"/>
  <c r="H8" i="24"/>
  <c r="F8" i="24"/>
  <c r="N7" i="24"/>
  <c r="L7" i="24"/>
  <c r="H7" i="24"/>
  <c r="F7" i="24"/>
  <c r="C6" i="24"/>
  <c r="J20" i="23"/>
  <c r="J21" i="23" s="1"/>
  <c r="J22" i="23" s="1"/>
  <c r="N17" i="23"/>
  <c r="L17" i="23"/>
  <c r="H17" i="23"/>
  <c r="F17" i="23"/>
  <c r="N16" i="23"/>
  <c r="L16" i="23"/>
  <c r="H16" i="23"/>
  <c r="F16" i="23"/>
  <c r="N15" i="23"/>
  <c r="L15" i="23"/>
  <c r="H15" i="23"/>
  <c r="F15" i="23"/>
  <c r="N14" i="23"/>
  <c r="L14" i="23"/>
  <c r="H14" i="23"/>
  <c r="F14" i="23"/>
  <c r="N13" i="23"/>
  <c r="L13" i="23"/>
  <c r="H13" i="23"/>
  <c r="F13" i="23"/>
  <c r="N12" i="23"/>
  <c r="L12" i="23"/>
  <c r="H12" i="23"/>
  <c r="F12" i="23"/>
  <c r="N11" i="23"/>
  <c r="L11" i="23"/>
  <c r="H11" i="23"/>
  <c r="F11" i="23"/>
  <c r="N10" i="23"/>
  <c r="L10" i="23"/>
  <c r="H10" i="23"/>
  <c r="F10" i="23"/>
  <c r="N9" i="23"/>
  <c r="L9" i="23"/>
  <c r="H9" i="23"/>
  <c r="F9" i="23"/>
  <c r="N8" i="23"/>
  <c r="L8" i="23"/>
  <c r="H8" i="23"/>
  <c r="F8" i="23"/>
  <c r="N7" i="23"/>
  <c r="N6" i="23" s="1"/>
  <c r="L7" i="23"/>
  <c r="L6" i="23" s="1"/>
  <c r="H7" i="23"/>
  <c r="F7" i="23"/>
  <c r="I6" i="23"/>
  <c r="D6" i="23"/>
  <c r="C6" i="23"/>
  <c r="O12" i="23" l="1"/>
  <c r="O13" i="23"/>
  <c r="O14" i="23"/>
  <c r="O15" i="23"/>
  <c r="O16" i="23"/>
  <c r="O17" i="23"/>
  <c r="P8" i="23"/>
  <c r="P9" i="23"/>
  <c r="P10" i="23"/>
  <c r="P11" i="23"/>
  <c r="P12" i="23"/>
  <c r="P14" i="23"/>
  <c r="P15" i="23"/>
  <c r="P16" i="23"/>
  <c r="P17" i="23"/>
  <c r="O14" i="24"/>
  <c r="O15" i="24"/>
  <c r="O16" i="24"/>
  <c r="O17" i="24"/>
  <c r="P9" i="25"/>
  <c r="P10" i="25"/>
  <c r="P11" i="25"/>
  <c r="P13" i="25"/>
  <c r="P14" i="25"/>
  <c r="P15" i="25"/>
  <c r="P16" i="25"/>
  <c r="P17" i="25"/>
  <c r="N6" i="25"/>
  <c r="L6" i="25"/>
  <c r="P12" i="25"/>
  <c r="F6" i="24"/>
  <c r="L6" i="24"/>
  <c r="N6" i="24"/>
  <c r="O13" i="24"/>
  <c r="H6" i="23"/>
  <c r="P13" i="23"/>
  <c r="P8" i="25"/>
  <c r="O7" i="25"/>
  <c r="O8" i="25"/>
  <c r="O9" i="25"/>
  <c r="O10" i="25"/>
  <c r="O11" i="25"/>
  <c r="O12" i="25"/>
  <c r="O13" i="25"/>
  <c r="O14" i="25"/>
  <c r="O15" i="25"/>
  <c r="O16" i="25"/>
  <c r="O17" i="25"/>
  <c r="O8" i="24"/>
  <c r="O9" i="24"/>
  <c r="O10" i="24"/>
  <c r="O11" i="24"/>
  <c r="O12" i="24"/>
  <c r="P7" i="24"/>
  <c r="P9" i="24"/>
  <c r="P10" i="24"/>
  <c r="P11" i="24"/>
  <c r="P12" i="24"/>
  <c r="P13" i="24"/>
  <c r="P14" i="24"/>
  <c r="P15" i="24"/>
  <c r="P16" i="24"/>
  <c r="P17" i="24"/>
  <c r="H6" i="24"/>
  <c r="O7" i="23"/>
  <c r="O9" i="23"/>
  <c r="O10" i="23"/>
  <c r="O11" i="23"/>
  <c r="F6" i="23"/>
  <c r="F6" i="25"/>
  <c r="P7" i="25"/>
  <c r="O7" i="24"/>
  <c r="P8" i="24"/>
  <c r="P7" i="23"/>
  <c r="O8" i="23"/>
  <c r="O6" i="25" l="1"/>
  <c r="Q9" i="25" s="1"/>
  <c r="P6" i="24"/>
  <c r="P6" i="23"/>
  <c r="P6" i="25"/>
  <c r="O6" i="24"/>
  <c r="O6" i="23"/>
  <c r="Q16" i="25" l="1"/>
  <c r="Q14" i="25"/>
  <c r="Q8" i="25"/>
  <c r="Q7" i="25"/>
  <c r="Q17" i="25"/>
  <c r="Q12" i="25"/>
  <c r="Q11" i="25"/>
  <c r="Q15" i="25"/>
  <c r="Q10" i="25"/>
  <c r="Q13" i="25"/>
  <c r="Q7" i="24"/>
  <c r="Q9" i="24"/>
  <c r="Q11" i="24"/>
  <c r="Q10" i="24"/>
  <c r="Q17" i="24"/>
  <c r="Q14" i="24"/>
  <c r="Q8" i="24"/>
  <c r="Q13" i="24"/>
  <c r="Q12" i="24"/>
  <c r="Q15" i="24"/>
  <c r="Q16" i="24"/>
  <c r="Q7" i="23"/>
  <c r="Q16" i="23"/>
  <c r="Q15" i="23"/>
  <c r="Q11" i="23"/>
  <c r="Q13" i="23"/>
  <c r="Q9" i="23"/>
  <c r="Q10" i="23"/>
  <c r="Q17" i="23"/>
  <c r="Q12" i="23"/>
  <c r="Q14" i="23"/>
  <c r="Q8" i="23"/>
  <c r="Q6" i="25" l="1"/>
  <c r="Q6" i="24"/>
  <c r="Q6" i="23"/>
  <c r="K7" i="14" l="1"/>
  <c r="K8" i="14"/>
  <c r="E7" i="14"/>
  <c r="E8" i="14"/>
  <c r="K6" i="14" l="1"/>
  <c r="E6" i="14"/>
  <c r="O7" i="14" l="1"/>
  <c r="O8" i="14"/>
  <c r="N8" i="14"/>
  <c r="O6" i="14"/>
  <c r="N6" i="14"/>
  <c r="N7" i="14"/>
</calcChain>
</file>

<file path=xl/sharedStrings.xml><?xml version="1.0" encoding="utf-8"?>
<sst xmlns="http://schemas.openxmlformats.org/spreadsheetml/2006/main" count="134" uniqueCount="48">
  <si>
    <t>единовременная выплата при рождении первого ребенка в размере 2-кратной величины прожиточного минимума для детей</t>
  </si>
  <si>
    <t xml:space="preserve">региональный материнский (семейный) капитал в связи с рождением второго ребенка </t>
  </si>
  <si>
    <t>Объем средств субъекта Российской Федерации               (тыс. рублей)</t>
  </si>
  <si>
    <t>Расчет потребности в субсидии из федерального бюджета бюджету
_____________________________________________________
(наименование субъекта Российской Федерации), 
на осуществление единовременной выплаты при рождении первого ребенка в размере 2-кратной величины прожиточного минимума для детей  и на осуществление регионального материнского (семейного) капитала в связи с рождением второго ребенка на 2020 - 2022 годы</t>
  </si>
  <si>
    <t>Период</t>
  </si>
  <si>
    <t>2020 год</t>
  </si>
  <si>
    <t>2021 год</t>
  </si>
  <si>
    <t>2022 год</t>
  </si>
  <si>
    <t xml:space="preserve">                                      Руководитель уполномоченного органа                                         </t>
  </si>
  <si>
    <t xml:space="preserve">                                      исполнительной власти субъекта Российской Федерации           ____________      ____________________</t>
  </si>
  <si>
    <t xml:space="preserve">                                                                                                                                                      (подпись)          (расшифровка подписи)</t>
  </si>
  <si>
    <t xml:space="preserve">                                      Главный бухгалтер        _____________     _______________________</t>
  </si>
  <si>
    <t xml:space="preserve">                                                                                   (подпись)              (расшифровка подписи)</t>
  </si>
  <si>
    <t xml:space="preserve">                                      Исполнитель                  _____________     _______________________</t>
  </si>
  <si>
    <t xml:space="preserve">                                                                                   (ФИО)                     (контактный телефон)</t>
  </si>
  <si>
    <t>Уровень софинансирования субъекта РФ</t>
  </si>
  <si>
    <r>
      <t xml:space="preserve">Сi - </t>
    </r>
    <r>
      <rPr>
        <sz val="11"/>
        <rFont val="Times New Roman"/>
        <family val="1"/>
        <charset val="204"/>
      </rPr>
      <t>Общий объем субсидии из федерального бюджета 
(гр.5 + гр.11)                   (тыс. рублей</t>
    </r>
    <r>
      <rPr>
        <b/>
        <sz val="11"/>
        <rFont val="Times New Roman"/>
        <family val="1"/>
        <charset val="204"/>
      </rPr>
      <t>)</t>
    </r>
  </si>
  <si>
    <t>Общий объем средств субъекта Российской Федерации
(гр.7 + гр.13)               (тыс. рублей)</t>
  </si>
  <si>
    <r>
      <rPr>
        <b/>
        <sz val="11"/>
        <rFont val="Times New Roman"/>
        <family val="1"/>
        <charset val="204"/>
      </rPr>
      <t>Чi</t>
    </r>
    <r>
      <rPr>
        <sz val="11"/>
        <rFont val="Times New Roman"/>
        <family val="1"/>
        <charset val="204"/>
      </rPr>
      <t xml:space="preserve"> - прогнозная численность рожденных первых детей, проживающих в  субъекте РФ, на которых предусмотрено предоставление единовременной выплаты в текущем финансовом году (чел.)</t>
    </r>
  </si>
  <si>
    <r>
      <rPr>
        <b/>
        <sz val="11"/>
        <rFont val="Times New Roman"/>
        <family val="1"/>
        <charset val="204"/>
      </rPr>
      <t xml:space="preserve">Рi </t>
    </r>
    <r>
      <rPr>
        <sz val="11"/>
        <rFont val="Times New Roman"/>
        <family val="1"/>
        <charset val="204"/>
      </rPr>
      <t>- размер единовременной выплаты при рождении первого ребенка, установленный в субъекте РФ, соответствующий 2-кратной величине прожиточного минимума для детей, установленного в субъекте РФ за второй квартал года, предшествующего году обращения за назначением указанной выплаты (рублей)</t>
    </r>
  </si>
  <si>
    <r>
      <rPr>
        <b/>
        <sz val="11"/>
        <rFont val="Times New Roman"/>
        <family val="1"/>
        <charset val="204"/>
      </rPr>
      <t xml:space="preserve">Уi </t>
    </r>
    <r>
      <rPr>
        <sz val="11"/>
        <rFont val="Times New Roman"/>
        <family val="1"/>
        <charset val="204"/>
      </rPr>
      <t>- предельный уровень софинансирования расходного обязательства       субъекта РФ</t>
    </r>
  </si>
  <si>
    <r>
      <rPr>
        <b/>
        <sz val="11"/>
        <rFont val="Times New Roman"/>
        <family val="1"/>
        <charset val="204"/>
      </rPr>
      <t>С1i</t>
    </r>
    <r>
      <rPr>
        <sz val="11"/>
        <rFont val="Times New Roman"/>
        <family val="1"/>
        <charset val="204"/>
      </rPr>
      <t xml:space="preserve"> - потребность субъекта РФ в субсидии, необходимой для осуществления единовременной выплаты при рождении первого ребенка
(гр.2 x гр.3 х р.4)
(тыс. рублей)
</t>
    </r>
  </si>
  <si>
    <r>
      <rPr>
        <b/>
        <sz val="11"/>
        <rFont val="Times New Roman"/>
        <family val="1"/>
        <charset val="204"/>
      </rPr>
      <t>Чi</t>
    </r>
    <r>
      <rPr>
        <sz val="11"/>
        <rFont val="Times New Roman"/>
        <family val="1"/>
        <charset val="204"/>
      </rPr>
      <t xml:space="preserve"> - прогнозная численность рожденных вторых детей, проживающих в   субъекте РФ, на которых предусмотрено предоставление регионального материнского (семейного) капитала в текущем финансовом году  (чел.)</t>
    </r>
  </si>
  <si>
    <r>
      <rPr>
        <b/>
        <sz val="11"/>
        <rFont val="Times New Roman"/>
        <family val="1"/>
        <charset val="204"/>
      </rPr>
      <t xml:space="preserve">Рi </t>
    </r>
    <r>
      <rPr>
        <sz val="11"/>
        <rFont val="Times New Roman"/>
        <family val="1"/>
        <charset val="204"/>
      </rPr>
      <t>- размер регионального материнского (семейного) капитала в связи с рождением второго ребенка (рублей)</t>
    </r>
  </si>
  <si>
    <r>
      <rPr>
        <b/>
        <sz val="11"/>
        <rFont val="Times New Roman"/>
        <family val="1"/>
        <charset val="204"/>
      </rPr>
      <t>С2i</t>
    </r>
    <r>
      <rPr>
        <sz val="11"/>
        <rFont val="Times New Roman"/>
        <family val="1"/>
        <charset val="204"/>
      </rPr>
      <t xml:space="preserve"> - потребность субъекта РФ в субсидии, необходимой для осуществления выплаты регионального материнского (семейного) капитала в связи с рождением второго ребенка
(гр.8 x гр.9 х гр.10)
(тыс. рублей)</t>
    </r>
  </si>
  <si>
    <t>Расчет потребности в субсидии из федерального бюджета бюджетам субъектов Российской Федерации, входящих в состав дальневосточного федерального округа
на осуществление единовременной выплаты при рождении первого ребенка в размере 2-кратной величины прожиточного минимума для детей  и на осуществление регионального материнского (семейного) капитала в связи с рождением второго ребенка на 2020 год</t>
  </si>
  <si>
    <t>Наименование субъектов Российской Федерации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</si>
  <si>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</si>
  <si>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</si>
  <si>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</si>
  <si>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</si>
  <si>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</si>
  <si>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</si>
  <si>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</si>
  <si>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</si>
  <si>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</si>
  <si>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</si>
  <si>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</si>
  <si>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r>
      <rPr>
        <b/>
        <sz val="11"/>
        <rFont val="Times New Roman"/>
        <family val="1"/>
        <charset val="204"/>
      </rPr>
      <t xml:space="preserve">Рi </t>
    </r>
    <r>
      <rPr>
        <sz val="10"/>
        <rFont val="Times New Roman"/>
        <family val="1"/>
        <charset val="204"/>
      </rPr>
      <t xml:space="preserve">- </t>
    </r>
    <r>
      <rPr>
        <sz val="10.5"/>
        <rFont val="Times New Roman"/>
        <family val="1"/>
        <charset val="204"/>
      </rPr>
      <t>размер единовременной выплаты при рождении первого ребенка, установленный в субъекте РФ, соответствующий 2-кратной величине прожиточного минимума для детей, установленного в субъекте РФ за второй квартал года, предшествующего году обращения за назначением указанной выплаты (рублей)</t>
    </r>
  </si>
  <si>
    <t>Расчет потребности в субсидии из федерального бюджета бюджетам субъектов Российской Федерации, входящих в состав дальневосточного федерального округа
на осуществление единовременной выплаты при рождении первого ребенка в размере 2-кратной величины прожиточного минимума для детей  и на осуществление регионального материнского (семейного) капитала в связи с рождением второго ребенка на 2022 год</t>
  </si>
  <si>
    <t>Расчет потребности в субсидии из федерального бюджета бюджетам субъектов Российской Федерации, входящих в состав дальневосточного федерального округа
на осуществление единовременной выплаты при рождении первого ребенка в размере 2-кратной величины прожиточного минимума для детей  и на осуществление регионального материнского (семейного) капитала в связи с рождением второго ребенка на 2021 год</t>
  </si>
  <si>
    <t>2019 год</t>
  </si>
  <si>
    <t>Всего:</t>
  </si>
  <si>
    <r>
      <rPr>
        <b/>
        <sz val="11"/>
        <rFont val="Times New Roman"/>
        <family val="1"/>
        <charset val="204"/>
      </rPr>
      <t>Чi</t>
    </r>
    <r>
      <rPr>
        <sz val="11"/>
        <rFont val="Times New Roman"/>
        <family val="1"/>
        <charset val="204"/>
      </rPr>
      <t xml:space="preserve"> - </t>
    </r>
    <r>
      <rPr>
        <sz val="10"/>
        <rFont val="Times New Roman"/>
        <family val="1"/>
        <charset val="204"/>
      </rPr>
      <t>прогнозная численность рожденных вторых детей, проживающих в   субъекте РФ, на которых предусмотрено предоставление регионального материнского (семейного) капитала в текущем финансовом году  (чел.)</t>
    </r>
  </si>
  <si>
    <t>размер</t>
  </si>
  <si>
    <t>Общий объем субсидии на 2022 год                        (тыс. рублей) ПОД ПРЕДЕЛЬНЫЙ ОБЪЕМ</t>
  </si>
  <si>
    <t>Общий объем субсидии на 2020 год                        (тыс. рублей) ПОД ПРЕДЕЛЬНЫЙ ОБЪЕМ</t>
  </si>
  <si>
    <t>Общий объем субсидии на 2021 год                        (тыс. рублей) ПОД ПРЕДЕЛЬНЫЙ 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</si>
</sst>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10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>
      <alignment vertical="center" wrapText="1"/>
    </xf>
    <xf numFmtId="0" fontId="22" fillId="0" borderId="0" xfId="0" applyFont="1"/>
    <xf numFmtId="4" fontId="23" fillId="0" borderId="10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2" fontId="18" fillId="33" borderId="10" xfId="0" applyNumberFormat="1" applyFont="1" applyFill="1" applyBorder="1" applyAlignment="1">
      <alignment horizontal="right" wrapText="1"/>
    </xf>
    <xf numFmtId="0" fontId="20" fillId="0" borderId="12" xfId="0" applyFont="1" applyBorder="1" applyAlignment="1" applyProtection="1">
      <alignment vertical="top" wrapText="1"/>
      <protection hidden="1"/>
    </xf>
    <xf numFmtId="0" fontId="0" fillId="0" borderId="10" xfId="0" applyFont="1" applyBorder="1"/>
    <xf numFmtId="2" fontId="20" fillId="33" borderId="10" xfId="0" applyNumberFormat="1" applyFont="1" applyFill="1" applyBorder="1" applyAlignment="1">
      <alignment horizontal="left" wrapText="1"/>
    </xf>
    <xf numFmtId="0" fontId="22" fillId="0" borderId="12" xfId="0" applyFont="1" applyBorder="1" applyAlignment="1" applyProtection="1">
      <alignment vertical="top" wrapText="1"/>
      <protection hidden="1"/>
    </xf>
    <xf numFmtId="4" fontId="2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4" fontId="18" fillId="0" borderId="10" xfId="0" applyNumberFormat="1" applyFont="1" applyBorder="1" applyAlignment="1" applyProtection="1">
      <alignment horizontal="right" vertical="center" wrapText="1"/>
      <protection hidden="1"/>
    </xf>
    <xf numFmtId="4" fontId="18" fillId="0" borderId="10" xfId="0" applyNumberFormat="1" applyFont="1" applyBorder="1" applyAlignment="1" applyProtection="1">
      <alignment horizontal="right" wrapText="1"/>
      <protection hidden="1"/>
    </xf>
    <xf numFmtId="3" fontId="18" fillId="0" borderId="10" xfId="0" applyNumberFormat="1" applyFont="1" applyBorder="1" applyAlignment="1" applyProtection="1">
      <alignment horizontal="right" wrapText="1"/>
      <protection hidden="1"/>
    </xf>
    <xf numFmtId="4" fontId="21" fillId="0" borderId="0" xfId="0" applyNumberFormat="1" applyFont="1"/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16" xfId="0" applyFont="1" applyBorder="1" applyAlignment="1" applyProtection="1">
      <alignment horizontal="center" vertical="center" wrapText="1"/>
      <protection hidden="1"/>
    </xf>
    <xf numFmtId="0" fontId="18" fillId="34" borderId="11" xfId="0" applyFont="1" applyFill="1" applyBorder="1" applyAlignment="1" applyProtection="1">
      <alignment horizontal="center" vertical="center" wrapText="1"/>
      <protection hidden="1"/>
    </xf>
    <xf numFmtId="0" fontId="18" fillId="34" borderId="12" xfId="0" applyFont="1" applyFill="1" applyBorder="1" applyAlignment="1" applyProtection="1">
      <alignment horizontal="center" vertical="center" wrapText="1"/>
      <protection hidden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K7" sqref="K7"/>
    </sheetView>
  </sheetViews>
  <sheetFormatPr defaultRowHeight="15" x14ac:dyDescent="0.25"/>
  <cols>
    <col min="1" max="1" width="10.42578125" customWidth="1"/>
    <col min="2" max="2" width="16" customWidth="1"/>
    <col min="3" max="3" width="22.5703125" customWidth="1"/>
    <col min="4" max="4" width="10.85546875" customWidth="1"/>
    <col min="5" max="5" width="15.85546875" customWidth="1"/>
    <col min="6" max="6" width="9.42578125" customWidth="1"/>
    <col min="7" max="7" width="11.42578125" customWidth="1"/>
    <col min="8" max="8" width="16.42578125" customWidth="1"/>
    <col min="9" max="9" width="13.85546875" customWidth="1"/>
    <col min="10" max="10" width="10.7109375" customWidth="1"/>
    <col min="11" max="11" width="16" customWidth="1"/>
    <col min="12" max="12" width="10.28515625" customWidth="1"/>
    <col min="13" max="13" width="10.85546875" customWidth="1"/>
    <col min="14" max="14" width="13.42578125" customWidth="1"/>
    <col min="15" max="15" width="13" customWidth="1"/>
  </cols>
  <sheetData>
    <row r="1" spans="1:15" ht="9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3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" customFormat="1" ht="45.75" customHeight="1" x14ac:dyDescent="0.25">
      <c r="A3" s="23" t="s">
        <v>4</v>
      </c>
      <c r="B3" s="25" t="s">
        <v>0</v>
      </c>
      <c r="C3" s="26"/>
      <c r="D3" s="26"/>
      <c r="E3" s="26"/>
      <c r="F3" s="26"/>
      <c r="G3" s="27"/>
      <c r="H3" s="25" t="s">
        <v>1</v>
      </c>
      <c r="I3" s="26"/>
      <c r="J3" s="26"/>
      <c r="K3" s="26"/>
      <c r="L3" s="26"/>
      <c r="M3" s="26"/>
      <c r="N3" s="23" t="s">
        <v>16</v>
      </c>
      <c r="O3" s="20" t="s">
        <v>17</v>
      </c>
    </row>
    <row r="4" spans="1:15" s="1" customFormat="1" ht="261.75" customHeight="1" x14ac:dyDescent="0.25">
      <c r="A4" s="24"/>
      <c r="B4" s="9" t="s">
        <v>18</v>
      </c>
      <c r="C4" s="9" t="s">
        <v>19</v>
      </c>
      <c r="D4" s="9" t="s">
        <v>20</v>
      </c>
      <c r="E4" s="9" t="s">
        <v>21</v>
      </c>
      <c r="F4" s="9" t="s">
        <v>15</v>
      </c>
      <c r="G4" s="9" t="s">
        <v>2</v>
      </c>
      <c r="H4" s="9" t="s">
        <v>22</v>
      </c>
      <c r="I4" s="9" t="s">
        <v>23</v>
      </c>
      <c r="J4" s="9" t="s">
        <v>20</v>
      </c>
      <c r="K4" s="9" t="s">
        <v>24</v>
      </c>
      <c r="L4" s="9" t="s">
        <v>15</v>
      </c>
      <c r="M4" s="9" t="s">
        <v>2</v>
      </c>
      <c r="N4" s="24"/>
      <c r="O4" s="21"/>
    </row>
    <row r="5" spans="1:15" s="1" customFormat="1" ht="15.7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s="2" customFormat="1" ht="20.25" customHeight="1" x14ac:dyDescent="0.25">
      <c r="A6" s="8" t="s">
        <v>5</v>
      </c>
      <c r="B6" s="7"/>
      <c r="C6" s="6"/>
      <c r="D6" s="6"/>
      <c r="E6" s="6">
        <f>ROUND(B6*C6*D6/1000,1)</f>
        <v>0</v>
      </c>
      <c r="F6" s="6"/>
      <c r="G6" s="6"/>
      <c r="H6" s="7"/>
      <c r="I6" s="6">
        <v>135900</v>
      </c>
      <c r="J6" s="6"/>
      <c r="K6" s="6">
        <f>ROUND(H6*I6*J6/1000,1)</f>
        <v>0</v>
      </c>
      <c r="L6" s="6"/>
      <c r="M6" s="6"/>
      <c r="N6" s="6">
        <f>E6+K6</f>
        <v>0</v>
      </c>
      <c r="O6" s="6">
        <f>G6+M6</f>
        <v>0</v>
      </c>
    </row>
    <row r="7" spans="1:15" s="2" customFormat="1" ht="20.25" customHeight="1" x14ac:dyDescent="0.25">
      <c r="A7" s="8" t="s">
        <v>6</v>
      </c>
      <c r="B7" s="7"/>
      <c r="C7" s="6"/>
      <c r="D7" s="6"/>
      <c r="E7" s="6">
        <f t="shared" ref="E7:E8" si="0">ROUND(B7*C7*D7/1000,1)</f>
        <v>0</v>
      </c>
      <c r="F7" s="6"/>
      <c r="G7" s="6"/>
      <c r="H7" s="7"/>
      <c r="I7" s="6">
        <v>135900</v>
      </c>
      <c r="J7" s="6"/>
      <c r="K7" s="6">
        <f t="shared" ref="K7:K8" si="1">ROUND(H7*I7*J7/1000,1)</f>
        <v>0</v>
      </c>
      <c r="L7" s="6"/>
      <c r="M7" s="6"/>
      <c r="N7" s="6">
        <f t="shared" ref="N7:N8" si="2">E7+K7</f>
        <v>0</v>
      </c>
      <c r="O7" s="6">
        <f t="shared" ref="O7:O8" si="3">G7+M7</f>
        <v>0</v>
      </c>
    </row>
    <row r="8" spans="1:15" s="2" customFormat="1" ht="18.75" customHeight="1" x14ac:dyDescent="0.25">
      <c r="A8" s="8" t="s">
        <v>7</v>
      </c>
      <c r="B8" s="7"/>
      <c r="C8" s="6"/>
      <c r="D8" s="6"/>
      <c r="E8" s="6">
        <f t="shared" si="0"/>
        <v>0</v>
      </c>
      <c r="F8" s="6"/>
      <c r="G8" s="6"/>
      <c r="H8" s="7"/>
      <c r="I8" s="6">
        <v>135900</v>
      </c>
      <c r="J8" s="6"/>
      <c r="K8" s="6">
        <f t="shared" si="1"/>
        <v>0</v>
      </c>
      <c r="L8" s="6"/>
      <c r="M8" s="6"/>
      <c r="N8" s="6">
        <f t="shared" si="2"/>
        <v>0</v>
      </c>
      <c r="O8" s="6">
        <f t="shared" si="3"/>
        <v>0</v>
      </c>
    </row>
    <row r="11" spans="1:15" x14ac:dyDescent="0.25">
      <c r="B11" s="5" t="s">
        <v>8</v>
      </c>
      <c r="C11" s="5"/>
      <c r="D11" s="5"/>
      <c r="E11" s="5"/>
    </row>
    <row r="12" spans="1:15" x14ac:dyDescent="0.25">
      <c r="B12" s="5" t="s">
        <v>9</v>
      </c>
      <c r="C12" s="5"/>
      <c r="D12" s="5"/>
      <c r="E12" s="5"/>
    </row>
    <row r="13" spans="1:15" x14ac:dyDescent="0.25">
      <c r="B13" s="5" t="s">
        <v>10</v>
      </c>
      <c r="C13" s="5"/>
      <c r="D13" s="5"/>
      <c r="E13" s="5"/>
    </row>
    <row r="14" spans="1:15" x14ac:dyDescent="0.25">
      <c r="B14" s="5" t="s">
        <v>11</v>
      </c>
      <c r="C14" s="5"/>
      <c r="D14" s="5"/>
      <c r="E14" s="5"/>
    </row>
    <row r="15" spans="1:15" x14ac:dyDescent="0.25">
      <c r="B15" s="5" t="s">
        <v>12</v>
      </c>
      <c r="C15" s="5"/>
      <c r="D15" s="5"/>
      <c r="E15" s="5"/>
    </row>
    <row r="16" spans="1:15" x14ac:dyDescent="0.25">
      <c r="B16" s="5"/>
      <c r="C16" s="5"/>
      <c r="D16" s="5"/>
      <c r="E16" s="5"/>
    </row>
    <row r="17" spans="2:5" x14ac:dyDescent="0.25">
      <c r="B17" s="5" t="s">
        <v>13</v>
      </c>
      <c r="C17" s="5"/>
      <c r="D17" s="5"/>
      <c r="E17" s="5"/>
    </row>
    <row r="18" spans="2:5" x14ac:dyDescent="0.25">
      <c r="B18" s="5" t="s">
        <v>14</v>
      </c>
      <c r="C18" s="5"/>
      <c r="D18" s="5"/>
      <c r="E18" s="5"/>
    </row>
  </sheetData>
  <mergeCells count="6">
    <mergeCell ref="O3:O4"/>
    <mergeCell ref="A1:O1"/>
    <mergeCell ref="A3:A4"/>
    <mergeCell ref="B3:G3"/>
    <mergeCell ref="H3:M3"/>
    <mergeCell ref="N3:N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Q1" sqref="Q1:Q1048576"/>
    </sheetView>
  </sheetViews>
  <sheetFormatPr defaultRowHeight="15" x14ac:dyDescent="0.25"/>
  <cols>
    <col min="1" max="1" width="3.85546875" customWidth="1"/>
    <col min="2" max="2" width="22" customWidth="1"/>
    <col min="3" max="3" width="14.42578125" customWidth="1"/>
    <col min="4" max="4" width="14.5703125" customWidth="1"/>
    <col min="5" max="5" width="10.85546875" customWidth="1"/>
    <col min="6" max="6" width="15.85546875" customWidth="1"/>
    <col min="7" max="7" width="9.28515625" customWidth="1"/>
    <col min="8" max="8" width="11.42578125" customWidth="1"/>
    <col min="9" max="9" width="14.42578125" customWidth="1"/>
    <col min="10" max="10" width="11.5703125" customWidth="1"/>
    <col min="11" max="11" width="10.7109375" customWidth="1"/>
    <col min="12" max="12" width="16" customWidth="1"/>
    <col min="13" max="13" width="7.85546875" customWidth="1"/>
    <col min="14" max="14" width="13" customWidth="1"/>
    <col min="15" max="15" width="13.42578125" customWidth="1"/>
    <col min="16" max="16" width="13" customWidth="1"/>
    <col min="17" max="17" width="13.85546875" hidden="1" customWidth="1"/>
  </cols>
  <sheetData>
    <row r="1" spans="1:17" ht="73.5" customHeight="1" x14ac:dyDescent="0.25">
      <c r="B1" s="22" t="s">
        <v>25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3.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1" customFormat="1" ht="45.75" customHeight="1" x14ac:dyDescent="0.25">
      <c r="A3" s="20"/>
      <c r="B3" s="20" t="s">
        <v>26</v>
      </c>
      <c r="C3" s="25" t="s">
        <v>0</v>
      </c>
      <c r="D3" s="26"/>
      <c r="E3" s="26"/>
      <c r="F3" s="26"/>
      <c r="G3" s="26"/>
      <c r="H3" s="27"/>
      <c r="I3" s="25" t="s">
        <v>1</v>
      </c>
      <c r="J3" s="26"/>
      <c r="K3" s="26"/>
      <c r="L3" s="26"/>
      <c r="M3" s="26"/>
      <c r="N3" s="26"/>
      <c r="O3" s="23" t="s">
        <v>16</v>
      </c>
      <c r="P3" s="20" t="s">
        <v>17</v>
      </c>
      <c r="Q3" s="28" t="s">
        <v>46</v>
      </c>
    </row>
    <row r="4" spans="1:17" s="1" customFormat="1" ht="261.75" customHeight="1" x14ac:dyDescent="0.25">
      <c r="A4" s="21"/>
      <c r="B4" s="21"/>
      <c r="C4" s="9" t="s">
        <v>18</v>
      </c>
      <c r="D4" s="12" t="s">
        <v>38</v>
      </c>
      <c r="E4" s="9" t="s">
        <v>20</v>
      </c>
      <c r="F4" s="9" t="s">
        <v>21</v>
      </c>
      <c r="G4" s="9" t="s">
        <v>15</v>
      </c>
      <c r="H4" s="9" t="s">
        <v>2</v>
      </c>
      <c r="I4" s="9" t="s">
        <v>43</v>
      </c>
      <c r="J4" s="9" t="s">
        <v>23</v>
      </c>
      <c r="K4" s="9" t="s">
        <v>20</v>
      </c>
      <c r="L4" s="9" t="s">
        <v>24</v>
      </c>
      <c r="M4" s="9" t="s">
        <v>15</v>
      </c>
      <c r="N4" s="9" t="s">
        <v>2</v>
      </c>
      <c r="O4" s="24"/>
      <c r="P4" s="21"/>
      <c r="Q4" s="29"/>
    </row>
    <row r="5" spans="1:17" s="1" customFormat="1" ht="15.7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s="1" customFormat="1" ht="15.75" customHeight="1" x14ac:dyDescent="0.2">
      <c r="A6" s="3"/>
      <c r="B6" s="15" t="s">
        <v>42</v>
      </c>
      <c r="C6" s="18">
        <f>SUM(C7:C17)</f>
        <v>34158</v>
      </c>
      <c r="D6" s="16">
        <f>(D7+D8+D9+D10+D11+D12+D13+D14+D15+D16+D17)/11</f>
        <v>32056.271818181816</v>
      </c>
      <c r="E6" s="3"/>
      <c r="F6" s="16">
        <f>SUM(F7:F17)</f>
        <v>937969.89999999991</v>
      </c>
      <c r="G6" s="16"/>
      <c r="H6" s="16">
        <f t="shared" ref="H6" si="0">SUM(H7:H17)</f>
        <v>43190.5</v>
      </c>
      <c r="I6" s="18">
        <f>SUM(I7:I17)</f>
        <v>25607</v>
      </c>
      <c r="J6" s="16"/>
      <c r="K6" s="16"/>
      <c r="L6" s="16">
        <f t="shared" ref="L6" si="1">SUM(L7:L17)</f>
        <v>3430150.8999999994</v>
      </c>
      <c r="M6" s="16"/>
      <c r="N6" s="16">
        <f t="shared" ref="N6:Q6" si="2">SUM(N7:N17)</f>
        <v>182080.1</v>
      </c>
      <c r="O6" s="16">
        <f t="shared" si="2"/>
        <v>4368120.8</v>
      </c>
      <c r="P6" s="16">
        <f t="shared" si="2"/>
        <v>225270.6</v>
      </c>
      <c r="Q6" s="16">
        <f t="shared" si="2"/>
        <v>4368120.8</v>
      </c>
    </row>
    <row r="7" spans="1:17" s="2" customFormat="1" ht="20.25" customHeight="1" x14ac:dyDescent="0.25">
      <c r="A7" s="10">
        <v>1</v>
      </c>
      <c r="B7" s="11" t="s">
        <v>27</v>
      </c>
      <c r="C7" s="7">
        <v>3958</v>
      </c>
      <c r="D7" s="6">
        <v>23534</v>
      </c>
      <c r="E7" s="6">
        <v>0.98</v>
      </c>
      <c r="F7" s="6">
        <f>ROUND(C7*D7*E7/1000,1)</f>
        <v>91284.6</v>
      </c>
      <c r="G7" s="6">
        <v>0.02</v>
      </c>
      <c r="H7" s="6">
        <f>ROUND(C7*D7*G7/1000,1)</f>
        <v>1863</v>
      </c>
      <c r="I7" s="7">
        <v>2195</v>
      </c>
      <c r="J7" s="6">
        <v>141064.20000000001</v>
      </c>
      <c r="K7" s="6">
        <v>0.98</v>
      </c>
      <c r="L7" s="6">
        <f>ROUND(I7*J7*K7/1000,1)</f>
        <v>303443.20000000001</v>
      </c>
      <c r="M7" s="6">
        <v>0.02</v>
      </c>
      <c r="N7" s="6">
        <f>ROUND(I7*J7*M7/1000,1)</f>
        <v>6192.7</v>
      </c>
      <c r="O7" s="6">
        <f>F7+L7</f>
        <v>394727.80000000005</v>
      </c>
      <c r="P7" s="6">
        <f>H7+N7</f>
        <v>8055.7</v>
      </c>
      <c r="Q7" s="6">
        <f>O19*O7/O6</f>
        <v>394727.80000000005</v>
      </c>
    </row>
    <row r="8" spans="1:17" s="2" customFormat="1" ht="30.75" customHeight="1" x14ac:dyDescent="0.25">
      <c r="A8" s="10">
        <v>2</v>
      </c>
      <c r="B8" s="11" t="s">
        <v>28</v>
      </c>
      <c r="C8" s="7">
        <v>4490</v>
      </c>
      <c r="D8" s="6">
        <v>34810</v>
      </c>
      <c r="E8" s="6">
        <v>0.99</v>
      </c>
      <c r="F8" s="6">
        <f t="shared" ref="F8:F9" si="3">ROUND(C8*D8*E8/1000,1)</f>
        <v>154733.9</v>
      </c>
      <c r="G8" s="6">
        <v>0.01</v>
      </c>
      <c r="H8" s="6">
        <f t="shared" ref="H8:H17" si="4">ROUND(C8*D8*G8/1000,1)</f>
        <v>1563</v>
      </c>
      <c r="I8" s="7">
        <v>3692</v>
      </c>
      <c r="J8" s="6">
        <v>141064.20000000001</v>
      </c>
      <c r="K8" s="6">
        <v>0.99</v>
      </c>
      <c r="L8" s="6">
        <f t="shared" ref="L8:L9" si="5">ROUND(I8*J8*K8/1000,1)</f>
        <v>515600.9</v>
      </c>
      <c r="M8" s="6">
        <v>0.01</v>
      </c>
      <c r="N8" s="6">
        <f t="shared" ref="N8:N17" si="6">ROUND(I8*J8*M8/1000,1)</f>
        <v>5208.1000000000004</v>
      </c>
      <c r="O8" s="6">
        <f t="shared" ref="O8:O9" si="7">F8+L8</f>
        <v>670334.80000000005</v>
      </c>
      <c r="P8" s="6">
        <f t="shared" ref="P8:P9" si="8">H8+N8</f>
        <v>6771.1</v>
      </c>
      <c r="Q8" s="6">
        <f>O19*O8/O6</f>
        <v>670334.80000000005</v>
      </c>
    </row>
    <row r="9" spans="1:17" s="2" customFormat="1" ht="18.75" customHeight="1" x14ac:dyDescent="0.25">
      <c r="A9" s="10">
        <v>3</v>
      </c>
      <c r="B9" s="11" t="s">
        <v>29</v>
      </c>
      <c r="C9" s="7">
        <v>4400</v>
      </c>
      <c r="D9" s="6">
        <v>24546.41</v>
      </c>
      <c r="E9" s="6">
        <v>0.98</v>
      </c>
      <c r="F9" s="6">
        <f t="shared" si="3"/>
        <v>105844.1</v>
      </c>
      <c r="G9" s="6">
        <v>0.02</v>
      </c>
      <c r="H9" s="6">
        <f t="shared" si="4"/>
        <v>2160.1</v>
      </c>
      <c r="I9" s="7">
        <v>2880</v>
      </c>
      <c r="J9" s="6">
        <v>141064.20000000001</v>
      </c>
      <c r="K9" s="6">
        <v>0.98</v>
      </c>
      <c r="L9" s="6">
        <f t="shared" si="5"/>
        <v>398139.6</v>
      </c>
      <c r="M9" s="6">
        <v>0.02</v>
      </c>
      <c r="N9" s="6">
        <f t="shared" si="6"/>
        <v>8125.3</v>
      </c>
      <c r="O9" s="6">
        <f t="shared" si="7"/>
        <v>503983.69999999995</v>
      </c>
      <c r="P9" s="6">
        <f t="shared" si="8"/>
        <v>10285.4</v>
      </c>
      <c r="Q9" s="6">
        <f>O19*O9/O6</f>
        <v>503983.6999999999</v>
      </c>
    </row>
    <row r="10" spans="1:17" x14ac:dyDescent="0.25">
      <c r="A10" s="10">
        <v>4</v>
      </c>
      <c r="B10" s="11" t="s">
        <v>30</v>
      </c>
      <c r="C10" s="7">
        <v>1277</v>
      </c>
      <c r="D10" s="6">
        <v>43382</v>
      </c>
      <c r="E10" s="6">
        <v>0.99</v>
      </c>
      <c r="F10" s="6">
        <f>ROUND(C10*D10*E10/1000,1)</f>
        <v>54844.800000000003</v>
      </c>
      <c r="G10" s="6">
        <v>0.01</v>
      </c>
      <c r="H10" s="6">
        <f t="shared" si="4"/>
        <v>554</v>
      </c>
      <c r="I10" s="7">
        <v>1163</v>
      </c>
      <c r="J10" s="6">
        <v>141064.20000000001</v>
      </c>
      <c r="K10" s="6">
        <v>0.99</v>
      </c>
      <c r="L10" s="6">
        <f>ROUND(I10*J10*K10/1000,1)</f>
        <v>162417.1</v>
      </c>
      <c r="M10" s="6">
        <v>0.01</v>
      </c>
      <c r="N10" s="6">
        <f t="shared" si="6"/>
        <v>1640.6</v>
      </c>
      <c r="O10" s="6">
        <f>F10+L10</f>
        <v>217261.90000000002</v>
      </c>
      <c r="P10" s="6">
        <f>H10+N10</f>
        <v>2194.6</v>
      </c>
      <c r="Q10" s="6">
        <f>O19*O10/O6</f>
        <v>217261.90000000002</v>
      </c>
    </row>
    <row r="11" spans="1:17" x14ac:dyDescent="0.25">
      <c r="A11" s="10">
        <v>5</v>
      </c>
      <c r="B11" s="11" t="s">
        <v>31</v>
      </c>
      <c r="C11" s="7">
        <v>7798</v>
      </c>
      <c r="D11" s="6">
        <v>27378</v>
      </c>
      <c r="E11" s="6">
        <v>0.98</v>
      </c>
      <c r="F11" s="6">
        <f t="shared" ref="F11:F12" si="9">ROUND(C11*D11*E11/1000,1)</f>
        <v>209223.8</v>
      </c>
      <c r="G11" s="6">
        <v>0.02</v>
      </c>
      <c r="H11" s="6">
        <f t="shared" si="4"/>
        <v>4269.8999999999996</v>
      </c>
      <c r="I11" s="7">
        <v>6012</v>
      </c>
      <c r="J11" s="6">
        <v>141064.20000000001</v>
      </c>
      <c r="K11" s="6">
        <v>0.98</v>
      </c>
      <c r="L11" s="6">
        <f t="shared" ref="L11:L12" si="10">ROUND(I11*J11*K11/1000,1)</f>
        <v>831116.4</v>
      </c>
      <c r="M11" s="6">
        <v>0.02</v>
      </c>
      <c r="N11" s="6">
        <f t="shared" si="6"/>
        <v>16961.599999999999</v>
      </c>
      <c r="O11" s="6">
        <f t="shared" ref="O11:O12" si="11">F11+L11</f>
        <v>1040340.2</v>
      </c>
      <c r="P11" s="6">
        <f t="shared" ref="P11:P12" si="12">H11+N11</f>
        <v>21231.5</v>
      </c>
      <c r="Q11" s="6">
        <f>O19*O11/O6</f>
        <v>1040340.1999999998</v>
      </c>
    </row>
    <row r="12" spans="1:17" x14ac:dyDescent="0.25">
      <c r="A12" s="10">
        <v>6</v>
      </c>
      <c r="B12" s="11" t="s">
        <v>32</v>
      </c>
      <c r="C12" s="7">
        <v>5500</v>
      </c>
      <c r="D12" s="6">
        <v>29505.82</v>
      </c>
      <c r="E12" s="6">
        <v>0.97</v>
      </c>
      <c r="F12" s="6">
        <f t="shared" si="9"/>
        <v>157413.5</v>
      </c>
      <c r="G12" s="6">
        <v>0.03</v>
      </c>
      <c r="H12" s="6">
        <f t="shared" si="4"/>
        <v>4868.5</v>
      </c>
      <c r="I12" s="7">
        <v>4100</v>
      </c>
      <c r="J12" s="6">
        <v>141064.20000000001</v>
      </c>
      <c r="K12" s="6">
        <v>0.97</v>
      </c>
      <c r="L12" s="6">
        <f t="shared" si="10"/>
        <v>561012.30000000005</v>
      </c>
      <c r="M12" s="6">
        <v>0.03</v>
      </c>
      <c r="N12" s="6">
        <f t="shared" si="6"/>
        <v>17350.900000000001</v>
      </c>
      <c r="O12" s="6">
        <f t="shared" si="11"/>
        <v>718425.8</v>
      </c>
      <c r="P12" s="6">
        <f t="shared" si="12"/>
        <v>22219.4</v>
      </c>
      <c r="Q12" s="6">
        <f>O19*O12/O6</f>
        <v>718425.8</v>
      </c>
    </row>
    <row r="13" spans="1:17" x14ac:dyDescent="0.25">
      <c r="A13" s="10">
        <v>7</v>
      </c>
      <c r="B13" s="11" t="s">
        <v>33</v>
      </c>
      <c r="C13" s="7">
        <v>3256</v>
      </c>
      <c r="D13" s="6">
        <v>25008</v>
      </c>
      <c r="E13" s="6">
        <v>0.97</v>
      </c>
      <c r="F13" s="6">
        <f>ROUND(C13*D13*E13/1000,1)</f>
        <v>78983.3</v>
      </c>
      <c r="G13" s="6">
        <v>0.03</v>
      </c>
      <c r="H13" s="6">
        <f t="shared" si="4"/>
        <v>2442.8000000000002</v>
      </c>
      <c r="I13" s="7">
        <v>2752</v>
      </c>
      <c r="J13" s="6">
        <v>141064.20000000001</v>
      </c>
      <c r="K13" s="6">
        <v>0.97</v>
      </c>
      <c r="L13" s="6">
        <f>ROUND(I13*J13*K13/1000,1)</f>
        <v>376562.4</v>
      </c>
      <c r="M13" s="6">
        <v>0.03</v>
      </c>
      <c r="N13" s="6">
        <f t="shared" si="6"/>
        <v>11646.3</v>
      </c>
      <c r="O13" s="6">
        <f>F13+L13</f>
        <v>455545.7</v>
      </c>
      <c r="P13" s="6">
        <f>H13+N13</f>
        <v>14089.099999999999</v>
      </c>
      <c r="Q13" s="6">
        <f>O19*O13/O6</f>
        <v>455545.7</v>
      </c>
    </row>
    <row r="14" spans="1:17" x14ac:dyDescent="0.25">
      <c r="A14" s="10">
        <v>8</v>
      </c>
      <c r="B14" s="11" t="s">
        <v>34</v>
      </c>
      <c r="C14" s="7">
        <v>563</v>
      </c>
      <c r="D14" s="6">
        <v>42192</v>
      </c>
      <c r="E14" s="6">
        <v>0.98</v>
      </c>
      <c r="F14" s="6">
        <f t="shared" ref="F14:F17" si="13">ROUND(C14*D14*E14/1000,1)</f>
        <v>23279</v>
      </c>
      <c r="G14" s="6">
        <v>0.02</v>
      </c>
      <c r="H14" s="6">
        <f t="shared" si="4"/>
        <v>475.1</v>
      </c>
      <c r="I14" s="7">
        <v>458</v>
      </c>
      <c r="J14" s="6">
        <v>141064.20000000001</v>
      </c>
      <c r="K14" s="6">
        <v>0.98</v>
      </c>
      <c r="L14" s="6">
        <f t="shared" ref="L14:L17" si="14">ROUND(I14*J14*K14/1000,1)</f>
        <v>63315.3</v>
      </c>
      <c r="M14" s="6">
        <v>0.02</v>
      </c>
      <c r="N14" s="6">
        <f t="shared" si="6"/>
        <v>1292.0999999999999</v>
      </c>
      <c r="O14" s="6">
        <f t="shared" ref="O14:O17" si="15">F14+L14</f>
        <v>86594.3</v>
      </c>
      <c r="P14" s="6">
        <f t="shared" ref="P14:P17" si="16">H14+N14</f>
        <v>1767.1999999999998</v>
      </c>
      <c r="Q14" s="6">
        <f>O19*O14/O6</f>
        <v>86594.3</v>
      </c>
    </row>
    <row r="15" spans="1:17" x14ac:dyDescent="0.25">
      <c r="A15" s="10">
        <v>9</v>
      </c>
      <c r="B15" s="11" t="s">
        <v>35</v>
      </c>
      <c r="C15" s="7">
        <v>2066</v>
      </c>
      <c r="D15" s="6">
        <v>29072</v>
      </c>
      <c r="E15" s="6">
        <v>0.59</v>
      </c>
      <c r="F15" s="6">
        <f t="shared" si="13"/>
        <v>35437</v>
      </c>
      <c r="G15" s="6">
        <v>0.41</v>
      </c>
      <c r="H15" s="6">
        <f t="shared" si="4"/>
        <v>24625.7</v>
      </c>
      <c r="I15" s="7">
        <v>1952</v>
      </c>
      <c r="J15" s="6">
        <v>141064.20000000001</v>
      </c>
      <c r="K15" s="6">
        <v>0.59</v>
      </c>
      <c r="L15" s="6">
        <f t="shared" si="14"/>
        <v>162460.79999999999</v>
      </c>
      <c r="M15" s="6">
        <v>0.41</v>
      </c>
      <c r="N15" s="6">
        <f t="shared" si="6"/>
        <v>112896.5</v>
      </c>
      <c r="O15" s="6">
        <f t="shared" si="15"/>
        <v>197897.8</v>
      </c>
      <c r="P15" s="6">
        <f t="shared" si="16"/>
        <v>137522.20000000001</v>
      </c>
      <c r="Q15" s="6">
        <f>O19*O15/O6</f>
        <v>197897.8</v>
      </c>
    </row>
    <row r="16" spans="1:17" ht="30" x14ac:dyDescent="0.25">
      <c r="A16" s="10">
        <v>10</v>
      </c>
      <c r="B16" s="11" t="s">
        <v>36</v>
      </c>
      <c r="C16" s="7">
        <v>640</v>
      </c>
      <c r="D16" s="6">
        <v>27730.76</v>
      </c>
      <c r="E16" s="6">
        <v>0.99</v>
      </c>
      <c r="F16" s="6">
        <f t="shared" si="13"/>
        <v>17570.2</v>
      </c>
      <c r="G16" s="6">
        <v>0.01</v>
      </c>
      <c r="H16" s="6">
        <f t="shared" si="4"/>
        <v>177.5</v>
      </c>
      <c r="I16" s="7">
        <v>263</v>
      </c>
      <c r="J16" s="6">
        <v>141064.20000000001</v>
      </c>
      <c r="K16" s="6">
        <v>0.99</v>
      </c>
      <c r="L16" s="6">
        <f t="shared" si="14"/>
        <v>36728.9</v>
      </c>
      <c r="M16" s="6">
        <v>0.01</v>
      </c>
      <c r="N16" s="6">
        <f t="shared" si="6"/>
        <v>371</v>
      </c>
      <c r="O16" s="6">
        <f t="shared" si="15"/>
        <v>54299.100000000006</v>
      </c>
      <c r="P16" s="6">
        <f t="shared" si="16"/>
        <v>548.5</v>
      </c>
      <c r="Q16" s="6">
        <f>O19*O16/O6</f>
        <v>54299.100000000006</v>
      </c>
    </row>
    <row r="17" spans="1:17" ht="30" x14ac:dyDescent="0.25">
      <c r="A17" s="10">
        <v>11</v>
      </c>
      <c r="B17" s="11" t="s">
        <v>37</v>
      </c>
      <c r="C17" s="7">
        <v>210</v>
      </c>
      <c r="D17" s="6">
        <v>45460</v>
      </c>
      <c r="E17" s="6">
        <v>0.98</v>
      </c>
      <c r="F17" s="6">
        <f t="shared" si="13"/>
        <v>9355.7000000000007</v>
      </c>
      <c r="G17" s="6">
        <v>0.02</v>
      </c>
      <c r="H17" s="6">
        <f t="shared" si="4"/>
        <v>190.9</v>
      </c>
      <c r="I17" s="7">
        <v>140</v>
      </c>
      <c r="J17" s="6">
        <v>141064.20000000001</v>
      </c>
      <c r="K17" s="6">
        <v>0.98</v>
      </c>
      <c r="L17" s="6">
        <f t="shared" si="14"/>
        <v>19354</v>
      </c>
      <c r="M17" s="6">
        <v>0.02</v>
      </c>
      <c r="N17" s="6">
        <f t="shared" si="6"/>
        <v>395</v>
      </c>
      <c r="O17" s="6">
        <f t="shared" si="15"/>
        <v>28709.7</v>
      </c>
      <c r="P17" s="6">
        <f t="shared" si="16"/>
        <v>585.9</v>
      </c>
      <c r="Q17" s="6">
        <f>O19*O17/O6</f>
        <v>28709.7</v>
      </c>
    </row>
    <row r="19" spans="1:17" x14ac:dyDescent="0.25">
      <c r="I19" s="14" t="s">
        <v>44</v>
      </c>
      <c r="J19" s="13">
        <v>135900</v>
      </c>
      <c r="K19" s="14" t="s">
        <v>41</v>
      </c>
      <c r="O19" s="19">
        <v>4368120.8</v>
      </c>
    </row>
    <row r="20" spans="1:17" x14ac:dyDescent="0.25">
      <c r="J20" s="13">
        <f>J19*1.038</f>
        <v>141064.20000000001</v>
      </c>
      <c r="K20" s="14" t="s">
        <v>5</v>
      </c>
    </row>
    <row r="21" spans="1:17" x14ac:dyDescent="0.25">
      <c r="J21" s="13">
        <f>J20*1.04</f>
        <v>146706.76800000001</v>
      </c>
      <c r="K21" s="14" t="s">
        <v>6</v>
      </c>
    </row>
    <row r="22" spans="1:17" x14ac:dyDescent="0.25">
      <c r="J22" s="13">
        <f>J21*1.04</f>
        <v>152575.03872000001</v>
      </c>
      <c r="K22" s="14" t="s">
        <v>7</v>
      </c>
    </row>
  </sheetData>
  <mergeCells count="8">
    <mergeCell ref="Q3:Q4"/>
    <mergeCell ref="B1:P1"/>
    <mergeCell ref="A3:A4"/>
    <mergeCell ref="B3:B4"/>
    <mergeCell ref="C3:H3"/>
    <mergeCell ref="I3:N3"/>
    <mergeCell ref="O3:O4"/>
    <mergeCell ref="P3:P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R1" sqref="R1:S1048576"/>
    </sheetView>
  </sheetViews>
  <sheetFormatPr defaultRowHeight="15" x14ac:dyDescent="0.25"/>
  <cols>
    <col min="1" max="1" width="4.5703125" customWidth="1"/>
    <col min="2" max="2" width="25.28515625" customWidth="1"/>
    <col min="3" max="3" width="16" customWidth="1"/>
    <col min="4" max="4" width="19.42578125" customWidth="1"/>
    <col min="5" max="5" width="10.85546875" customWidth="1"/>
    <col min="6" max="6" width="15.85546875" customWidth="1"/>
    <col min="7" max="7" width="9.42578125" customWidth="1"/>
    <col min="8" max="8" width="11.42578125" customWidth="1"/>
    <col min="9" max="9" width="13.42578125" customWidth="1"/>
    <col min="10" max="10" width="13.85546875" customWidth="1"/>
    <col min="11" max="11" width="10.7109375" customWidth="1"/>
    <col min="12" max="12" width="16" customWidth="1"/>
    <col min="13" max="13" width="10.28515625" customWidth="1"/>
    <col min="14" max="14" width="13.140625" customWidth="1"/>
    <col min="15" max="15" width="13.42578125" customWidth="1"/>
    <col min="16" max="16" width="13" customWidth="1"/>
    <col min="17" max="17" width="13.28515625" hidden="1" customWidth="1"/>
  </cols>
  <sheetData>
    <row r="1" spans="1:17" ht="73.5" customHeight="1" x14ac:dyDescent="0.25">
      <c r="B1" s="22" t="s">
        <v>40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3.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1" customFormat="1" ht="45.75" customHeight="1" x14ac:dyDescent="0.25">
      <c r="A3" s="20"/>
      <c r="B3" s="20" t="s">
        <v>26</v>
      </c>
      <c r="C3" s="25" t="s">
        <v>0</v>
      </c>
      <c r="D3" s="26"/>
      <c r="E3" s="26"/>
      <c r="F3" s="26"/>
      <c r="G3" s="26"/>
      <c r="H3" s="27"/>
      <c r="I3" s="25" t="s">
        <v>1</v>
      </c>
      <c r="J3" s="26"/>
      <c r="K3" s="26"/>
      <c r="L3" s="26"/>
      <c r="M3" s="26"/>
      <c r="N3" s="26"/>
      <c r="O3" s="23" t="s">
        <v>16</v>
      </c>
      <c r="P3" s="20" t="s">
        <v>17</v>
      </c>
      <c r="Q3" s="28" t="s">
        <v>47</v>
      </c>
    </row>
    <row r="4" spans="1:17" s="1" customFormat="1" ht="261.75" customHeight="1" x14ac:dyDescent="0.25">
      <c r="A4" s="21"/>
      <c r="B4" s="21"/>
      <c r="C4" s="9" t="s">
        <v>18</v>
      </c>
      <c r="D4" s="12" t="s">
        <v>38</v>
      </c>
      <c r="E4" s="9" t="s">
        <v>20</v>
      </c>
      <c r="F4" s="9" t="s">
        <v>21</v>
      </c>
      <c r="G4" s="9" t="s">
        <v>15</v>
      </c>
      <c r="H4" s="9" t="s">
        <v>2</v>
      </c>
      <c r="I4" s="9" t="s">
        <v>43</v>
      </c>
      <c r="J4" s="9" t="s">
        <v>23</v>
      </c>
      <c r="K4" s="9" t="s">
        <v>20</v>
      </c>
      <c r="L4" s="9" t="s">
        <v>24</v>
      </c>
      <c r="M4" s="9" t="s">
        <v>15</v>
      </c>
      <c r="N4" s="9" t="s">
        <v>2</v>
      </c>
      <c r="O4" s="24"/>
      <c r="P4" s="21"/>
      <c r="Q4" s="29"/>
    </row>
    <row r="5" spans="1:17" s="1" customFormat="1" ht="15.7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s="1" customFormat="1" ht="15.75" customHeight="1" x14ac:dyDescent="0.2">
      <c r="A6" s="3"/>
      <c r="B6" s="15" t="s">
        <v>42</v>
      </c>
      <c r="C6" s="18">
        <f>SUM(C7:C17)</f>
        <v>34158</v>
      </c>
      <c r="D6" s="17"/>
      <c r="E6" s="17"/>
      <c r="F6" s="17">
        <f t="shared" ref="F6" si="0">SUM(F7:F17)</f>
        <v>966407.1</v>
      </c>
      <c r="G6" s="17"/>
      <c r="H6" s="17">
        <f t="shared" ref="H6:Q6" si="1">SUM(H7:H17)</f>
        <v>43802.400000000001</v>
      </c>
      <c r="I6" s="18">
        <f t="shared" si="1"/>
        <v>24335</v>
      </c>
      <c r="J6" s="17"/>
      <c r="K6" s="17"/>
      <c r="L6" s="17">
        <f t="shared" si="1"/>
        <v>3386344.4</v>
      </c>
      <c r="M6" s="17"/>
      <c r="N6" s="17">
        <f t="shared" si="1"/>
        <v>183764.8</v>
      </c>
      <c r="O6" s="17">
        <f t="shared" si="1"/>
        <v>4352751.5</v>
      </c>
      <c r="P6" s="17">
        <f t="shared" si="1"/>
        <v>227567.2</v>
      </c>
      <c r="Q6" s="17">
        <f t="shared" si="1"/>
        <v>4352751.5</v>
      </c>
    </row>
    <row r="7" spans="1:17" s="2" customFormat="1" ht="20.25" customHeight="1" x14ac:dyDescent="0.25">
      <c r="A7" s="10">
        <v>1</v>
      </c>
      <c r="B7" s="11" t="s">
        <v>27</v>
      </c>
      <c r="C7" s="7">
        <v>3958</v>
      </c>
      <c r="D7" s="6">
        <v>24216</v>
      </c>
      <c r="E7" s="6">
        <v>0.98</v>
      </c>
      <c r="F7" s="6">
        <f>ROUND(C7*D7*E7/1000,1)</f>
        <v>93930</v>
      </c>
      <c r="G7" s="6">
        <v>0.02</v>
      </c>
      <c r="H7" s="6">
        <f>ROUND(C7*D7*G7/1000,1)</f>
        <v>1916.9</v>
      </c>
      <c r="I7" s="7">
        <v>2195</v>
      </c>
      <c r="J7" s="6">
        <v>146706.76800000001</v>
      </c>
      <c r="K7" s="6">
        <v>0.98</v>
      </c>
      <c r="L7" s="6">
        <f>ROUND(I7*J7*K7/1000,1)</f>
        <v>315580.90000000002</v>
      </c>
      <c r="M7" s="6">
        <v>0.02</v>
      </c>
      <c r="N7" s="6">
        <f>ROUND(I7*J7*M7/1000,1)</f>
        <v>6440.4</v>
      </c>
      <c r="O7" s="6">
        <f>F7+L7</f>
        <v>409510.9</v>
      </c>
      <c r="P7" s="6">
        <f>H7+N7</f>
        <v>8357.2999999999993</v>
      </c>
      <c r="Q7" s="6">
        <f>O19*O7/O6</f>
        <v>409510.9</v>
      </c>
    </row>
    <row r="8" spans="1:17" s="2" customFormat="1" ht="20.25" customHeight="1" x14ac:dyDescent="0.25">
      <c r="A8" s="10">
        <v>2</v>
      </c>
      <c r="B8" s="11" t="s">
        <v>28</v>
      </c>
      <c r="C8" s="7">
        <v>4490</v>
      </c>
      <c r="D8" s="6">
        <v>36202</v>
      </c>
      <c r="E8" s="6">
        <v>0.99</v>
      </c>
      <c r="F8" s="6">
        <f t="shared" ref="F8:F9" si="2">ROUND(C8*D8*E8/1000,1)</f>
        <v>160921.5</v>
      </c>
      <c r="G8" s="6">
        <v>0.01</v>
      </c>
      <c r="H8" s="6">
        <f t="shared" ref="H8:H17" si="3">ROUND(C8*D8*G8/1000,1)</f>
        <v>1625.5</v>
      </c>
      <c r="I8" s="7">
        <v>3692</v>
      </c>
      <c r="J8" s="6">
        <v>146706.76800000001</v>
      </c>
      <c r="K8" s="6">
        <v>0.99</v>
      </c>
      <c r="L8" s="6">
        <f t="shared" ref="L8:L9" si="4">ROUND(I8*J8*K8/1000,1)</f>
        <v>536225</v>
      </c>
      <c r="M8" s="6">
        <v>0.01</v>
      </c>
      <c r="N8" s="6">
        <f t="shared" ref="N8:N17" si="5">ROUND(I8*J8*M8/1000,1)</f>
        <v>5416.4</v>
      </c>
      <c r="O8" s="6">
        <f t="shared" ref="O8:O9" si="6">F8+L8</f>
        <v>697146.5</v>
      </c>
      <c r="P8" s="6">
        <f t="shared" ref="P8:P9" si="7">H8+N8</f>
        <v>7041.9</v>
      </c>
      <c r="Q8" s="6">
        <f>O19*O8/O6</f>
        <v>697146.5</v>
      </c>
    </row>
    <row r="9" spans="1:17" s="2" customFormat="1" ht="18.75" customHeight="1" x14ac:dyDescent="0.25">
      <c r="A9" s="10">
        <v>3</v>
      </c>
      <c r="B9" s="11" t="s">
        <v>29</v>
      </c>
      <c r="C9" s="7">
        <v>4400</v>
      </c>
      <c r="D9" s="6">
        <v>25528.27</v>
      </c>
      <c r="E9" s="6">
        <v>0.98</v>
      </c>
      <c r="F9" s="6">
        <f t="shared" si="2"/>
        <v>110077.9</v>
      </c>
      <c r="G9" s="6">
        <v>0.02</v>
      </c>
      <c r="H9" s="6">
        <f t="shared" si="3"/>
        <v>2246.5</v>
      </c>
      <c r="I9" s="7">
        <v>2880</v>
      </c>
      <c r="J9" s="6">
        <v>146706.76800000001</v>
      </c>
      <c r="K9" s="6">
        <v>0.98</v>
      </c>
      <c r="L9" s="6">
        <f t="shared" si="4"/>
        <v>414065.2</v>
      </c>
      <c r="M9" s="6">
        <v>0.02</v>
      </c>
      <c r="N9" s="6">
        <f t="shared" si="5"/>
        <v>8450.2999999999993</v>
      </c>
      <c r="O9" s="6">
        <f t="shared" si="6"/>
        <v>524143.1</v>
      </c>
      <c r="P9" s="6">
        <f t="shared" si="7"/>
        <v>10696.8</v>
      </c>
      <c r="Q9" s="6">
        <f>O19*O9/O6</f>
        <v>524143.1</v>
      </c>
    </row>
    <row r="10" spans="1:17" x14ac:dyDescent="0.25">
      <c r="A10" s="10">
        <v>4</v>
      </c>
      <c r="B10" s="11" t="s">
        <v>30</v>
      </c>
      <c r="C10" s="7">
        <v>1277</v>
      </c>
      <c r="D10" s="6">
        <v>45246</v>
      </c>
      <c r="E10" s="6">
        <v>0.99</v>
      </c>
      <c r="F10" s="6">
        <f>ROUND(C10*D10*E10/1000,1)</f>
        <v>57201.4</v>
      </c>
      <c r="G10" s="6">
        <v>0.01</v>
      </c>
      <c r="H10" s="6">
        <f t="shared" si="3"/>
        <v>577.79999999999995</v>
      </c>
      <c r="I10" s="7">
        <v>1163</v>
      </c>
      <c r="J10" s="6">
        <v>146706.76800000001</v>
      </c>
      <c r="K10" s="6">
        <v>0.99</v>
      </c>
      <c r="L10" s="6">
        <f>ROUND(I10*J10*K10/1000,1)</f>
        <v>168913.8</v>
      </c>
      <c r="M10" s="6">
        <v>0.01</v>
      </c>
      <c r="N10" s="6">
        <f t="shared" si="5"/>
        <v>1706.2</v>
      </c>
      <c r="O10" s="6">
        <f>F10+L10</f>
        <v>226115.19999999998</v>
      </c>
      <c r="P10" s="6">
        <f>H10+N10</f>
        <v>2284</v>
      </c>
      <c r="Q10" s="6">
        <f>O19*O10/O6</f>
        <v>226115.19999999998</v>
      </c>
    </row>
    <row r="11" spans="1:17" x14ac:dyDescent="0.25">
      <c r="A11" s="10">
        <v>5</v>
      </c>
      <c r="B11" s="11" t="s">
        <v>31</v>
      </c>
      <c r="C11" s="7">
        <v>7798</v>
      </c>
      <c r="D11" s="6">
        <v>27378</v>
      </c>
      <c r="E11" s="6">
        <v>0.98</v>
      </c>
      <c r="F11" s="6">
        <f t="shared" ref="F11:F12" si="8">ROUND(C11*D11*E11/1000,1)</f>
        <v>209223.8</v>
      </c>
      <c r="G11" s="6">
        <v>0.02</v>
      </c>
      <c r="H11" s="6">
        <f t="shared" si="3"/>
        <v>4269.8999999999996</v>
      </c>
      <c r="I11" s="7">
        <v>6012</v>
      </c>
      <c r="J11" s="6">
        <v>146706.76800000001</v>
      </c>
      <c r="K11" s="6">
        <v>0.98</v>
      </c>
      <c r="L11" s="6">
        <f t="shared" ref="L11:L12" si="9">ROUND(I11*J11*K11/1000,1)</f>
        <v>864361.1</v>
      </c>
      <c r="M11" s="6">
        <v>0.02</v>
      </c>
      <c r="N11" s="6">
        <f t="shared" si="5"/>
        <v>17640</v>
      </c>
      <c r="O11" s="6">
        <f t="shared" ref="O11:O12" si="10">F11+L11</f>
        <v>1073584.8999999999</v>
      </c>
      <c r="P11" s="6">
        <f t="shared" ref="P11:P12" si="11">H11+N11</f>
        <v>21909.9</v>
      </c>
      <c r="Q11" s="6">
        <f>O19*O11/O6</f>
        <v>1073584.8999999999</v>
      </c>
    </row>
    <row r="12" spans="1:17" x14ac:dyDescent="0.25">
      <c r="A12" s="10">
        <v>6</v>
      </c>
      <c r="B12" s="11" t="s">
        <v>32</v>
      </c>
      <c r="C12" s="7">
        <v>5500</v>
      </c>
      <c r="D12" s="6">
        <v>30964.68</v>
      </c>
      <c r="E12" s="6">
        <v>0.97</v>
      </c>
      <c r="F12" s="6">
        <f t="shared" si="8"/>
        <v>165196.6</v>
      </c>
      <c r="G12" s="6">
        <v>0.03</v>
      </c>
      <c r="H12" s="6">
        <f t="shared" si="3"/>
        <v>5109.2</v>
      </c>
      <c r="I12" s="7">
        <v>2828</v>
      </c>
      <c r="J12" s="6">
        <v>146706.76800000001</v>
      </c>
      <c r="K12" s="6">
        <v>0.97</v>
      </c>
      <c r="L12" s="6">
        <f t="shared" si="9"/>
        <v>402440.1</v>
      </c>
      <c r="M12" s="6">
        <v>0.03</v>
      </c>
      <c r="N12" s="6">
        <f t="shared" si="5"/>
        <v>12446.6</v>
      </c>
      <c r="O12" s="6">
        <f t="shared" si="10"/>
        <v>567636.69999999995</v>
      </c>
      <c r="P12" s="6">
        <f t="shared" si="11"/>
        <v>17555.8</v>
      </c>
      <c r="Q12" s="6">
        <f>O19*O12/O6</f>
        <v>567636.69999999995</v>
      </c>
    </row>
    <row r="13" spans="1:17" x14ac:dyDescent="0.25">
      <c r="A13" s="10">
        <v>7</v>
      </c>
      <c r="B13" s="11" t="s">
        <v>33</v>
      </c>
      <c r="C13" s="7">
        <v>3256</v>
      </c>
      <c r="D13" s="6">
        <v>26258</v>
      </c>
      <c r="E13" s="6">
        <v>0.97</v>
      </c>
      <c r="F13" s="6">
        <f>ROUND(C13*D13*E13/1000,1)</f>
        <v>82931.199999999997</v>
      </c>
      <c r="G13" s="6">
        <v>0.03</v>
      </c>
      <c r="H13" s="6">
        <f t="shared" si="3"/>
        <v>2564.9</v>
      </c>
      <c r="I13" s="7">
        <v>2752</v>
      </c>
      <c r="J13" s="6">
        <v>146706.76800000001</v>
      </c>
      <c r="K13" s="6">
        <v>0.97</v>
      </c>
      <c r="L13" s="6">
        <f>ROUND(I13*J13*K13/1000,1)</f>
        <v>391624.9</v>
      </c>
      <c r="M13" s="6">
        <v>0.03</v>
      </c>
      <c r="N13" s="6">
        <f t="shared" si="5"/>
        <v>12112.1</v>
      </c>
      <c r="O13" s="6">
        <f>F13+L13</f>
        <v>474556.10000000003</v>
      </c>
      <c r="P13" s="6">
        <f>H13+N13</f>
        <v>14677</v>
      </c>
      <c r="Q13" s="6">
        <f>O19*O13/O6</f>
        <v>474556.10000000003</v>
      </c>
    </row>
    <row r="14" spans="1:17" x14ac:dyDescent="0.25">
      <c r="A14" s="10">
        <v>8</v>
      </c>
      <c r="B14" s="11" t="s">
        <v>34</v>
      </c>
      <c r="C14" s="7">
        <v>563</v>
      </c>
      <c r="D14" s="6">
        <v>43880</v>
      </c>
      <c r="E14" s="6">
        <v>0.98</v>
      </c>
      <c r="F14" s="6">
        <f t="shared" ref="F14:F17" si="12">ROUND(C14*D14*E14/1000,1)</f>
        <v>24210.400000000001</v>
      </c>
      <c r="G14" s="6">
        <v>0.02</v>
      </c>
      <c r="H14" s="6">
        <f t="shared" si="3"/>
        <v>494.1</v>
      </c>
      <c r="I14" s="7">
        <v>458</v>
      </c>
      <c r="J14" s="6">
        <v>146706.76800000001</v>
      </c>
      <c r="K14" s="6">
        <v>0.98</v>
      </c>
      <c r="L14" s="6">
        <f t="shared" ref="L14:L17" si="13">ROUND(I14*J14*K14/1000,1)</f>
        <v>65847.899999999994</v>
      </c>
      <c r="M14" s="6">
        <v>0.02</v>
      </c>
      <c r="N14" s="6">
        <f t="shared" si="5"/>
        <v>1343.8</v>
      </c>
      <c r="O14" s="6">
        <f t="shared" ref="O14:O17" si="14">F14+L14</f>
        <v>90058.299999999988</v>
      </c>
      <c r="P14" s="6">
        <f t="shared" ref="P14:P17" si="15">H14+N14</f>
        <v>1837.9</v>
      </c>
      <c r="Q14" s="6">
        <f>O19*O14/O6</f>
        <v>90058.299999999988</v>
      </c>
    </row>
    <row r="15" spans="1:17" x14ac:dyDescent="0.25">
      <c r="A15" s="10">
        <v>9</v>
      </c>
      <c r="B15" s="11" t="s">
        <v>35</v>
      </c>
      <c r="C15" s="7">
        <v>2066</v>
      </c>
      <c r="D15" s="6">
        <v>29072</v>
      </c>
      <c r="E15" s="6">
        <v>0.59</v>
      </c>
      <c r="F15" s="6">
        <f t="shared" si="12"/>
        <v>35437</v>
      </c>
      <c r="G15" s="6">
        <v>0.41</v>
      </c>
      <c r="H15" s="6">
        <f t="shared" si="3"/>
        <v>24625.7</v>
      </c>
      <c r="I15" s="7">
        <v>1952</v>
      </c>
      <c r="J15" s="6">
        <v>146706.76800000001</v>
      </c>
      <c r="K15" s="6">
        <v>0.59</v>
      </c>
      <c r="L15" s="6">
        <f t="shared" si="13"/>
        <v>168959.3</v>
      </c>
      <c r="M15" s="6">
        <v>0.41</v>
      </c>
      <c r="N15" s="6">
        <f t="shared" si="5"/>
        <v>117412.4</v>
      </c>
      <c r="O15" s="6">
        <f t="shared" si="14"/>
        <v>204396.3</v>
      </c>
      <c r="P15" s="6">
        <f t="shared" si="15"/>
        <v>142038.1</v>
      </c>
      <c r="Q15" s="6">
        <f>O19*O15/O6</f>
        <v>204396.3</v>
      </c>
    </row>
    <row r="16" spans="1:17" ht="30" x14ac:dyDescent="0.25">
      <c r="A16" s="10">
        <v>10</v>
      </c>
      <c r="B16" s="11" t="s">
        <v>36</v>
      </c>
      <c r="C16" s="7">
        <v>640</v>
      </c>
      <c r="D16" s="6">
        <v>28285.38</v>
      </c>
      <c r="E16" s="6">
        <v>0.99</v>
      </c>
      <c r="F16" s="6">
        <f t="shared" si="12"/>
        <v>17921.599999999999</v>
      </c>
      <c r="G16" s="6">
        <v>0.01</v>
      </c>
      <c r="H16" s="6">
        <f t="shared" si="3"/>
        <v>181</v>
      </c>
      <c r="I16" s="7">
        <v>263</v>
      </c>
      <c r="J16" s="6">
        <v>146706.76800000001</v>
      </c>
      <c r="K16" s="6">
        <v>0.99</v>
      </c>
      <c r="L16" s="6">
        <f t="shared" si="13"/>
        <v>38198</v>
      </c>
      <c r="M16" s="6">
        <v>0.01</v>
      </c>
      <c r="N16" s="6">
        <f t="shared" si="5"/>
        <v>385.8</v>
      </c>
      <c r="O16" s="6">
        <f t="shared" si="14"/>
        <v>56119.6</v>
      </c>
      <c r="P16" s="6">
        <f t="shared" si="15"/>
        <v>566.79999999999995</v>
      </c>
      <c r="Q16" s="6">
        <f>O19*O16/O6</f>
        <v>56119.6</v>
      </c>
    </row>
    <row r="17" spans="1:17" ht="30" x14ac:dyDescent="0.25">
      <c r="A17" s="10">
        <v>11</v>
      </c>
      <c r="B17" s="11" t="s">
        <v>37</v>
      </c>
      <c r="C17" s="7">
        <v>210</v>
      </c>
      <c r="D17" s="6">
        <v>45460</v>
      </c>
      <c r="E17" s="6">
        <v>0.98</v>
      </c>
      <c r="F17" s="6">
        <f t="shared" si="12"/>
        <v>9355.7000000000007</v>
      </c>
      <c r="G17" s="6">
        <v>0.02</v>
      </c>
      <c r="H17" s="6">
        <f t="shared" si="3"/>
        <v>190.9</v>
      </c>
      <c r="I17" s="7">
        <v>140</v>
      </c>
      <c r="J17" s="6">
        <v>146706.76800000001</v>
      </c>
      <c r="K17" s="6">
        <v>0.98</v>
      </c>
      <c r="L17" s="6">
        <f t="shared" si="13"/>
        <v>20128.2</v>
      </c>
      <c r="M17" s="6">
        <v>0.02</v>
      </c>
      <c r="N17" s="6">
        <f t="shared" si="5"/>
        <v>410.8</v>
      </c>
      <c r="O17" s="6">
        <f t="shared" si="14"/>
        <v>29483.9</v>
      </c>
      <c r="P17" s="6">
        <f t="shared" si="15"/>
        <v>601.70000000000005</v>
      </c>
      <c r="Q17" s="6">
        <f>O19*O17/O6</f>
        <v>29483.9</v>
      </c>
    </row>
    <row r="19" spans="1:17" x14ac:dyDescent="0.25">
      <c r="J19" s="13">
        <v>135900</v>
      </c>
      <c r="K19" s="14" t="s">
        <v>41</v>
      </c>
      <c r="O19" s="19">
        <v>4352751.5</v>
      </c>
    </row>
    <row r="20" spans="1:17" x14ac:dyDescent="0.25">
      <c r="J20" s="13">
        <f>J19*1.038</f>
        <v>141064.20000000001</v>
      </c>
      <c r="K20" s="14" t="s">
        <v>5</v>
      </c>
    </row>
    <row r="21" spans="1:17" x14ac:dyDescent="0.25">
      <c r="J21" s="13">
        <f>J20*1.04</f>
        <v>146706.76800000001</v>
      </c>
      <c r="K21" s="14" t="s">
        <v>6</v>
      </c>
    </row>
    <row r="22" spans="1:17" x14ac:dyDescent="0.25">
      <c r="J22" s="13">
        <f>J21*1.04</f>
        <v>152575.03872000001</v>
      </c>
      <c r="K22" s="14" t="s">
        <v>7</v>
      </c>
    </row>
  </sheetData>
  <mergeCells count="8">
    <mergeCell ref="Q3:Q4"/>
    <mergeCell ref="B1:P1"/>
    <mergeCell ref="A3:A4"/>
    <mergeCell ref="B3:B4"/>
    <mergeCell ref="C3:H3"/>
    <mergeCell ref="I3:N3"/>
    <mergeCell ref="O3:O4"/>
    <mergeCell ref="P3:P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N8" sqref="N8"/>
    </sheetView>
  </sheetViews>
  <sheetFormatPr defaultRowHeight="15" x14ac:dyDescent="0.25"/>
  <cols>
    <col min="1" max="1" width="4.5703125" customWidth="1"/>
    <col min="2" max="2" width="25.28515625" customWidth="1"/>
    <col min="3" max="3" width="16" customWidth="1"/>
    <col min="4" max="4" width="19.42578125" customWidth="1"/>
    <col min="5" max="5" width="10.85546875" customWidth="1"/>
    <col min="6" max="6" width="15.85546875" customWidth="1"/>
    <col min="7" max="7" width="9.42578125" customWidth="1"/>
    <col min="8" max="8" width="11.42578125" customWidth="1"/>
    <col min="9" max="9" width="14.28515625" customWidth="1"/>
    <col min="10" max="10" width="13.85546875" customWidth="1"/>
    <col min="11" max="11" width="10.7109375" customWidth="1"/>
    <col min="12" max="12" width="16" customWidth="1"/>
    <col min="13" max="13" width="10.28515625" customWidth="1"/>
    <col min="14" max="14" width="12" customWidth="1"/>
    <col min="15" max="15" width="13.42578125" customWidth="1"/>
    <col min="16" max="16" width="13" customWidth="1"/>
    <col min="17" max="17" width="13.7109375" hidden="1" customWidth="1"/>
  </cols>
  <sheetData>
    <row r="1" spans="1:17" ht="73.5" customHeight="1" x14ac:dyDescent="0.25">
      <c r="B1" s="22" t="s">
        <v>39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ht="13.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1" customFormat="1" ht="45.75" customHeight="1" x14ac:dyDescent="0.25">
      <c r="A3" s="20"/>
      <c r="B3" s="20" t="s">
        <v>26</v>
      </c>
      <c r="C3" s="25" t="s">
        <v>0</v>
      </c>
      <c r="D3" s="26"/>
      <c r="E3" s="26"/>
      <c r="F3" s="26"/>
      <c r="G3" s="26"/>
      <c r="H3" s="27"/>
      <c r="I3" s="25" t="s">
        <v>1</v>
      </c>
      <c r="J3" s="26"/>
      <c r="K3" s="26"/>
      <c r="L3" s="26"/>
      <c r="M3" s="26"/>
      <c r="N3" s="26"/>
      <c r="O3" s="23" t="s">
        <v>16</v>
      </c>
      <c r="P3" s="20" t="s">
        <v>17</v>
      </c>
      <c r="Q3" s="28" t="s">
        <v>45</v>
      </c>
    </row>
    <row r="4" spans="1:17" s="1" customFormat="1" ht="261.75" customHeight="1" x14ac:dyDescent="0.25">
      <c r="A4" s="21"/>
      <c r="B4" s="21"/>
      <c r="C4" s="9" t="s">
        <v>18</v>
      </c>
      <c r="D4" s="12" t="s">
        <v>38</v>
      </c>
      <c r="E4" s="9" t="s">
        <v>20</v>
      </c>
      <c r="F4" s="9" t="s">
        <v>21</v>
      </c>
      <c r="G4" s="9" t="s">
        <v>15</v>
      </c>
      <c r="H4" s="9" t="s">
        <v>2</v>
      </c>
      <c r="I4" s="9" t="s">
        <v>43</v>
      </c>
      <c r="J4" s="9" t="s">
        <v>23</v>
      </c>
      <c r="K4" s="9" t="s">
        <v>20</v>
      </c>
      <c r="L4" s="9" t="s">
        <v>24</v>
      </c>
      <c r="M4" s="9" t="s">
        <v>15</v>
      </c>
      <c r="N4" s="9" t="s">
        <v>2</v>
      </c>
      <c r="O4" s="24"/>
      <c r="P4" s="21"/>
      <c r="Q4" s="29"/>
    </row>
    <row r="5" spans="1:17" s="1" customFormat="1" ht="15.7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s="1" customFormat="1" ht="15.75" customHeight="1" x14ac:dyDescent="0.2">
      <c r="A6" s="3"/>
      <c r="B6" s="15" t="s">
        <v>42</v>
      </c>
      <c r="C6" s="18">
        <f>SUM(C7:C17)</f>
        <v>34158</v>
      </c>
      <c r="D6" s="3"/>
      <c r="E6" s="3"/>
      <c r="F6" s="17">
        <f>SUM(F7:F17)</f>
        <v>996215.29999999993</v>
      </c>
      <c r="G6" s="17"/>
      <c r="H6" s="17">
        <f t="shared" ref="H6:Q6" si="0">SUM(H7:H17)</f>
        <v>44446.3</v>
      </c>
      <c r="I6" s="18">
        <f t="shared" si="0"/>
        <v>23728</v>
      </c>
      <c r="J6" s="17"/>
      <c r="K6" s="17"/>
      <c r="L6" s="17">
        <f t="shared" si="0"/>
        <v>3431963.4999999995</v>
      </c>
      <c r="M6" s="17"/>
      <c r="N6" s="17">
        <f t="shared" si="0"/>
        <v>188337.09999999998</v>
      </c>
      <c r="O6" s="17">
        <f t="shared" si="0"/>
        <v>4428178.7999999989</v>
      </c>
      <c r="P6" s="17">
        <f t="shared" si="0"/>
        <v>232783.40000000002</v>
      </c>
      <c r="Q6" s="17">
        <f t="shared" si="0"/>
        <v>4428178.8000000007</v>
      </c>
    </row>
    <row r="7" spans="1:17" s="2" customFormat="1" ht="20.25" customHeight="1" x14ac:dyDescent="0.25">
      <c r="A7" s="10">
        <v>1</v>
      </c>
      <c r="B7" s="11" t="s">
        <v>27</v>
      </c>
      <c r="C7" s="7">
        <v>3958</v>
      </c>
      <c r="D7" s="6">
        <v>24918</v>
      </c>
      <c r="E7" s="6">
        <v>0.98</v>
      </c>
      <c r="F7" s="6">
        <f>ROUND(C7*D7*E7/1000,1)</f>
        <v>96652.9</v>
      </c>
      <c r="G7" s="6">
        <v>0.02</v>
      </c>
      <c r="H7" s="6">
        <f>ROUND(C7*D7*G7/1000,1)</f>
        <v>1972.5</v>
      </c>
      <c r="I7" s="7">
        <v>2195</v>
      </c>
      <c r="J7" s="6">
        <v>152575.03872000001</v>
      </c>
      <c r="K7" s="6">
        <v>0.98</v>
      </c>
      <c r="L7" s="6">
        <f>ROUND(I7*J7*K7/1000,1)</f>
        <v>328204.2</v>
      </c>
      <c r="M7" s="6">
        <v>0.02</v>
      </c>
      <c r="N7" s="6">
        <f>ROUND(I7*J7*M7/1000,1)</f>
        <v>6698</v>
      </c>
      <c r="O7" s="6">
        <f>F7+L7</f>
        <v>424857.1</v>
      </c>
      <c r="P7" s="6">
        <f>H7+N7</f>
        <v>8670.5</v>
      </c>
      <c r="Q7" s="6">
        <f>O19*O7/O6</f>
        <v>424857.10000000003</v>
      </c>
    </row>
    <row r="8" spans="1:17" s="2" customFormat="1" ht="20.25" customHeight="1" x14ac:dyDescent="0.25">
      <c r="A8" s="10">
        <v>2</v>
      </c>
      <c r="B8" s="11" t="s">
        <v>28</v>
      </c>
      <c r="C8" s="7">
        <v>4490</v>
      </c>
      <c r="D8" s="6">
        <v>37650</v>
      </c>
      <c r="E8" s="6">
        <v>0.99</v>
      </c>
      <c r="F8" s="6">
        <f t="shared" ref="F8:F9" si="1">ROUND(C8*D8*E8/1000,1)</f>
        <v>167358</v>
      </c>
      <c r="G8" s="6">
        <v>0.01</v>
      </c>
      <c r="H8" s="6">
        <f t="shared" ref="H8:H17" si="2">ROUND(C8*D8*G8/1000,1)</f>
        <v>1690.5</v>
      </c>
      <c r="I8" s="7">
        <v>3692</v>
      </c>
      <c r="J8" s="6">
        <v>152575.03872000001</v>
      </c>
      <c r="K8" s="6">
        <v>0.99</v>
      </c>
      <c r="L8" s="6">
        <f t="shared" ref="L8:L9" si="3">ROUND(I8*J8*K8/1000,1)</f>
        <v>557674</v>
      </c>
      <c r="M8" s="6">
        <v>0.01</v>
      </c>
      <c r="N8" s="6">
        <f t="shared" ref="N8:N17" si="4">ROUND(I8*J8*M8/1000,1)</f>
        <v>5633.1</v>
      </c>
      <c r="O8" s="6">
        <f t="shared" ref="O8:O9" si="5">F8+L8</f>
        <v>725032</v>
      </c>
      <c r="P8" s="6">
        <f t="shared" ref="P8:P9" si="6">H8+N8</f>
        <v>7323.6</v>
      </c>
      <c r="Q8" s="6">
        <f>O19*O8/O6</f>
        <v>725032.00000000023</v>
      </c>
    </row>
    <row r="9" spans="1:17" s="2" customFormat="1" ht="18.75" customHeight="1" x14ac:dyDescent="0.25">
      <c r="A9" s="10">
        <v>3</v>
      </c>
      <c r="B9" s="11" t="s">
        <v>29</v>
      </c>
      <c r="C9" s="7">
        <v>4400</v>
      </c>
      <c r="D9" s="6">
        <v>26549.4</v>
      </c>
      <c r="E9" s="6">
        <v>0.98</v>
      </c>
      <c r="F9" s="6">
        <f t="shared" si="1"/>
        <v>114481</v>
      </c>
      <c r="G9" s="6">
        <v>0.02</v>
      </c>
      <c r="H9" s="6">
        <f t="shared" si="2"/>
        <v>2336.3000000000002</v>
      </c>
      <c r="I9" s="7">
        <v>2880</v>
      </c>
      <c r="J9" s="6">
        <v>152575.03872000001</v>
      </c>
      <c r="K9" s="6">
        <v>0.98</v>
      </c>
      <c r="L9" s="6">
        <f t="shared" si="3"/>
        <v>430627.8</v>
      </c>
      <c r="M9" s="6">
        <v>0.02</v>
      </c>
      <c r="N9" s="6">
        <f t="shared" si="4"/>
        <v>8788.2999999999993</v>
      </c>
      <c r="O9" s="6">
        <f t="shared" si="5"/>
        <v>545108.80000000005</v>
      </c>
      <c r="P9" s="6">
        <f t="shared" si="6"/>
        <v>11124.599999999999</v>
      </c>
      <c r="Q9" s="6">
        <f>O19*O9/O6</f>
        <v>545108.80000000016</v>
      </c>
    </row>
    <row r="10" spans="1:17" x14ac:dyDescent="0.25">
      <c r="A10" s="10">
        <v>4</v>
      </c>
      <c r="B10" s="11" t="s">
        <v>30</v>
      </c>
      <c r="C10" s="7">
        <v>1277</v>
      </c>
      <c r="D10" s="6">
        <v>47190</v>
      </c>
      <c r="E10" s="6">
        <v>0.99</v>
      </c>
      <c r="F10" s="6">
        <f>ROUND(C10*D10*E10/1000,1)</f>
        <v>59659</v>
      </c>
      <c r="G10" s="6">
        <v>0.01</v>
      </c>
      <c r="H10" s="6">
        <f t="shared" si="2"/>
        <v>602.6</v>
      </c>
      <c r="I10" s="7">
        <v>1163</v>
      </c>
      <c r="J10" s="6">
        <v>152575.03872000001</v>
      </c>
      <c r="K10" s="6">
        <v>0.99</v>
      </c>
      <c r="L10" s="6">
        <f>ROUND(I10*J10*K10/1000,1)</f>
        <v>175670.3</v>
      </c>
      <c r="M10" s="6">
        <v>0.01</v>
      </c>
      <c r="N10" s="6">
        <f t="shared" si="4"/>
        <v>1774.4</v>
      </c>
      <c r="O10" s="6">
        <f>F10+L10</f>
        <v>235329.3</v>
      </c>
      <c r="P10" s="6">
        <f>H10+N10</f>
        <v>2377</v>
      </c>
      <c r="Q10" s="6">
        <f>O19*O10/O6</f>
        <v>235329.30000000002</v>
      </c>
    </row>
    <row r="11" spans="1:17" x14ac:dyDescent="0.25">
      <c r="A11" s="10">
        <v>5</v>
      </c>
      <c r="B11" s="11" t="s">
        <v>31</v>
      </c>
      <c r="C11" s="7">
        <v>7798</v>
      </c>
      <c r="D11" s="6">
        <v>27378</v>
      </c>
      <c r="E11" s="6">
        <v>0.98</v>
      </c>
      <c r="F11" s="6">
        <f t="shared" ref="F11:F12" si="7">ROUND(C11*D11*E11/1000,1)</f>
        <v>209223.8</v>
      </c>
      <c r="G11" s="6">
        <v>0.02</v>
      </c>
      <c r="H11" s="6">
        <f t="shared" si="2"/>
        <v>4269.8999999999996</v>
      </c>
      <c r="I11" s="7">
        <v>6012</v>
      </c>
      <c r="J11" s="6">
        <v>152575.03872000001</v>
      </c>
      <c r="K11" s="6">
        <v>0.98</v>
      </c>
      <c r="L11" s="6">
        <f t="shared" ref="L11:L12" si="8">ROUND(I11*J11*K11/1000,1)</f>
        <v>898935.5</v>
      </c>
      <c r="M11" s="6">
        <v>0.02</v>
      </c>
      <c r="N11" s="6">
        <f t="shared" si="4"/>
        <v>18345.599999999999</v>
      </c>
      <c r="O11" s="6">
        <f t="shared" ref="O11:O12" si="9">F11+L11</f>
        <v>1108159.3</v>
      </c>
      <c r="P11" s="6">
        <f t="shared" ref="P11:P12" si="10">H11+N11</f>
        <v>22615.5</v>
      </c>
      <c r="Q11" s="6">
        <f>O19*O11/O6</f>
        <v>1108159.3000000003</v>
      </c>
    </row>
    <row r="12" spans="1:17" x14ac:dyDescent="0.25">
      <c r="A12" s="10">
        <v>6</v>
      </c>
      <c r="B12" s="11" t="s">
        <v>32</v>
      </c>
      <c r="C12" s="7">
        <v>5500</v>
      </c>
      <c r="D12" s="6">
        <v>32524.06</v>
      </c>
      <c r="E12" s="6">
        <v>0.97</v>
      </c>
      <c r="F12" s="6">
        <f t="shared" si="7"/>
        <v>173515.9</v>
      </c>
      <c r="G12" s="6">
        <v>0.03</v>
      </c>
      <c r="H12" s="6">
        <f t="shared" si="2"/>
        <v>5366.5</v>
      </c>
      <c r="I12" s="7">
        <v>2221</v>
      </c>
      <c r="J12" s="6">
        <v>152575.03872000001</v>
      </c>
      <c r="K12" s="6">
        <v>0.97</v>
      </c>
      <c r="L12" s="6">
        <f t="shared" si="8"/>
        <v>328703.09999999998</v>
      </c>
      <c r="M12" s="6">
        <v>0.03</v>
      </c>
      <c r="N12" s="6">
        <f t="shared" si="4"/>
        <v>10166.1</v>
      </c>
      <c r="O12" s="6">
        <f t="shared" si="9"/>
        <v>502219</v>
      </c>
      <c r="P12" s="6">
        <f t="shared" si="10"/>
        <v>15532.6</v>
      </c>
      <c r="Q12" s="6">
        <f>O19*O12/O6</f>
        <v>502219.00000000006</v>
      </c>
    </row>
    <row r="13" spans="1:17" x14ac:dyDescent="0.25">
      <c r="A13" s="10">
        <v>7</v>
      </c>
      <c r="B13" s="11" t="s">
        <v>33</v>
      </c>
      <c r="C13" s="7">
        <v>3256</v>
      </c>
      <c r="D13" s="6">
        <v>27570</v>
      </c>
      <c r="E13" s="6">
        <v>0.97</v>
      </c>
      <c r="F13" s="6">
        <f>ROUND(C13*D13*E13/1000,1)</f>
        <v>87074.9</v>
      </c>
      <c r="G13" s="6">
        <v>0.03</v>
      </c>
      <c r="H13" s="6">
        <f t="shared" si="2"/>
        <v>2693</v>
      </c>
      <c r="I13" s="7">
        <v>2752</v>
      </c>
      <c r="J13" s="6">
        <v>152575.03872000001</v>
      </c>
      <c r="K13" s="6">
        <v>0.97</v>
      </c>
      <c r="L13" s="6">
        <f>ROUND(I13*J13*K13/1000,1)</f>
        <v>407289.9</v>
      </c>
      <c r="M13" s="6">
        <v>0.03</v>
      </c>
      <c r="N13" s="6">
        <f t="shared" si="4"/>
        <v>12596.6</v>
      </c>
      <c r="O13" s="6">
        <f>F13+L13</f>
        <v>494364.80000000005</v>
      </c>
      <c r="P13" s="6">
        <f>H13+N13</f>
        <v>15289.6</v>
      </c>
      <c r="Q13" s="6">
        <f>O19*O13/O6</f>
        <v>494364.80000000016</v>
      </c>
    </row>
    <row r="14" spans="1:17" x14ac:dyDescent="0.25">
      <c r="A14" s="10">
        <v>8</v>
      </c>
      <c r="B14" s="11" t="s">
        <v>34</v>
      </c>
      <c r="C14" s="7">
        <v>563</v>
      </c>
      <c r="D14" s="6">
        <v>45632</v>
      </c>
      <c r="E14" s="6">
        <v>0.98</v>
      </c>
      <c r="F14" s="6">
        <f t="shared" ref="F14:F17" si="11">ROUND(C14*D14*E14/1000,1)</f>
        <v>25177</v>
      </c>
      <c r="G14" s="6">
        <v>0.02</v>
      </c>
      <c r="H14" s="6">
        <f t="shared" si="2"/>
        <v>513.79999999999995</v>
      </c>
      <c r="I14" s="7">
        <v>458</v>
      </c>
      <c r="J14" s="6">
        <v>152575.03872000001</v>
      </c>
      <c r="K14" s="6">
        <v>0.98</v>
      </c>
      <c r="L14" s="6">
        <f t="shared" ref="L14:L17" si="12">ROUND(I14*J14*K14/1000,1)</f>
        <v>68481.8</v>
      </c>
      <c r="M14" s="6">
        <v>0.02</v>
      </c>
      <c r="N14" s="6">
        <f t="shared" si="4"/>
        <v>1397.6</v>
      </c>
      <c r="O14" s="6">
        <f t="shared" ref="O14:O17" si="13">F14+L14</f>
        <v>93658.8</v>
      </c>
      <c r="P14" s="6">
        <f t="shared" ref="P14:P17" si="14">H14+N14</f>
        <v>1911.3999999999999</v>
      </c>
      <c r="Q14" s="6">
        <f>O19*O14/O6</f>
        <v>93658.800000000017</v>
      </c>
    </row>
    <row r="15" spans="1:17" x14ac:dyDescent="0.25">
      <c r="A15" s="10">
        <v>9</v>
      </c>
      <c r="B15" s="11" t="s">
        <v>35</v>
      </c>
      <c r="C15" s="7">
        <v>2066</v>
      </c>
      <c r="D15" s="6">
        <v>29072</v>
      </c>
      <c r="E15" s="6">
        <v>0.59</v>
      </c>
      <c r="F15" s="6">
        <f t="shared" si="11"/>
        <v>35437</v>
      </c>
      <c r="G15" s="6">
        <v>0.41</v>
      </c>
      <c r="H15" s="6">
        <f t="shared" si="2"/>
        <v>24625.7</v>
      </c>
      <c r="I15" s="7">
        <v>1952</v>
      </c>
      <c r="J15" s="6">
        <v>152575.03872000001</v>
      </c>
      <c r="K15" s="6">
        <v>0.59</v>
      </c>
      <c r="L15" s="6">
        <f t="shared" si="12"/>
        <v>175717.6</v>
      </c>
      <c r="M15" s="6">
        <v>0.41</v>
      </c>
      <c r="N15" s="6">
        <f t="shared" si="4"/>
        <v>122108.9</v>
      </c>
      <c r="O15" s="6">
        <f t="shared" si="13"/>
        <v>211154.6</v>
      </c>
      <c r="P15" s="6">
        <f t="shared" si="14"/>
        <v>146734.6</v>
      </c>
      <c r="Q15" s="6">
        <f>O19*O15/O6</f>
        <v>211154.60000000003</v>
      </c>
    </row>
    <row r="16" spans="1:17" ht="30" x14ac:dyDescent="0.25">
      <c r="A16" s="10">
        <v>10</v>
      </c>
      <c r="B16" s="11" t="s">
        <v>36</v>
      </c>
      <c r="C16" s="7">
        <v>640</v>
      </c>
      <c r="D16" s="6">
        <v>28851.09</v>
      </c>
      <c r="E16" s="6">
        <v>0.99</v>
      </c>
      <c r="F16" s="6">
        <f t="shared" si="11"/>
        <v>18280.099999999999</v>
      </c>
      <c r="G16" s="6">
        <v>0.01</v>
      </c>
      <c r="H16" s="6">
        <f t="shared" si="2"/>
        <v>184.6</v>
      </c>
      <c r="I16" s="7">
        <v>263</v>
      </c>
      <c r="J16" s="6">
        <v>152575.03872000001</v>
      </c>
      <c r="K16" s="6">
        <v>0.99</v>
      </c>
      <c r="L16" s="6">
        <f t="shared" si="12"/>
        <v>39726</v>
      </c>
      <c r="M16" s="6">
        <v>0.01</v>
      </c>
      <c r="N16" s="6">
        <f t="shared" si="4"/>
        <v>401.3</v>
      </c>
      <c r="O16" s="6">
        <f t="shared" si="13"/>
        <v>58006.1</v>
      </c>
      <c r="P16" s="6">
        <f t="shared" si="14"/>
        <v>585.9</v>
      </c>
      <c r="Q16" s="6">
        <f>O19*O16/O6</f>
        <v>58006.100000000013</v>
      </c>
    </row>
    <row r="17" spans="1:17" ht="30" x14ac:dyDescent="0.25">
      <c r="A17" s="10">
        <v>11</v>
      </c>
      <c r="B17" s="11" t="s">
        <v>37</v>
      </c>
      <c r="C17" s="7">
        <v>210</v>
      </c>
      <c r="D17" s="6">
        <v>45460</v>
      </c>
      <c r="E17" s="6">
        <v>0.98</v>
      </c>
      <c r="F17" s="6">
        <f t="shared" si="11"/>
        <v>9355.7000000000007</v>
      </c>
      <c r="G17" s="6">
        <v>0.02</v>
      </c>
      <c r="H17" s="6">
        <f t="shared" si="2"/>
        <v>190.9</v>
      </c>
      <c r="I17" s="7">
        <v>140</v>
      </c>
      <c r="J17" s="6">
        <v>152575.03872000001</v>
      </c>
      <c r="K17" s="6">
        <v>0.98</v>
      </c>
      <c r="L17" s="6">
        <f t="shared" si="12"/>
        <v>20933.3</v>
      </c>
      <c r="M17" s="6">
        <v>0.02</v>
      </c>
      <c r="N17" s="6">
        <f t="shared" si="4"/>
        <v>427.2</v>
      </c>
      <c r="O17" s="6">
        <f t="shared" si="13"/>
        <v>30289</v>
      </c>
      <c r="P17" s="6">
        <f t="shared" si="14"/>
        <v>618.1</v>
      </c>
      <c r="Q17" s="6">
        <f>O19*O17/O6</f>
        <v>30289.000000000007</v>
      </c>
    </row>
    <row r="19" spans="1:17" x14ac:dyDescent="0.25">
      <c r="J19" s="13">
        <v>135900</v>
      </c>
      <c r="K19" s="14" t="s">
        <v>41</v>
      </c>
      <c r="O19" s="19">
        <v>4428178.8</v>
      </c>
    </row>
    <row r="20" spans="1:17" x14ac:dyDescent="0.25">
      <c r="J20" s="13">
        <f>J19*1.038</f>
        <v>141064.20000000001</v>
      </c>
      <c r="K20" s="14" t="s">
        <v>5</v>
      </c>
    </row>
    <row r="21" spans="1:17" x14ac:dyDescent="0.25">
      <c r="J21" s="13">
        <f>J20*1.04</f>
        <v>146706.76800000001</v>
      </c>
      <c r="K21" s="14" t="s">
        <v>6</v>
      </c>
    </row>
    <row r="22" spans="1:17" x14ac:dyDescent="0.25">
      <c r="J22" s="13">
        <f>J21*1.04</f>
        <v>152575.03872000001</v>
      </c>
      <c r="K22" s="14" t="s">
        <v>7</v>
      </c>
    </row>
  </sheetData>
  <mergeCells count="8">
    <mergeCell ref="Q3:Q4"/>
    <mergeCell ref="B1:P1"/>
    <mergeCell ref="A3:A4"/>
    <mergeCell ref="B3:B4"/>
    <mergeCell ref="C3:H3"/>
    <mergeCell ref="I3:N3"/>
    <mergeCell ref="O3:O4"/>
    <mergeCell ref="P3:P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расчета</vt:lpstr>
      <vt:lpstr> расчет 2020</vt:lpstr>
      <vt:lpstr> расчет 2021</vt:lpstr>
      <vt:lpstr> расчет 2022</vt:lpstr>
      <vt:lpstr>' расчет 2020'!Область_печати</vt:lpstr>
      <vt:lpstr>' расчет 2021'!Область_печати</vt:lpstr>
      <vt:lpstr>' расчет 2022'!Область_печати</vt:lpstr>
      <vt:lpstr>'форма расчета'!Область_печати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Шевцова Альбина Анатольевна</cp:lastModifiedBy>
  <cp:lastPrinted>2019-08-26T17:49:44Z</cp:lastPrinted>
  <dcterms:created xsi:type="dcterms:W3CDTF">2017-06-09T16:16:45Z</dcterms:created>
  <dcterms:modified xsi:type="dcterms:W3CDTF">2019-08-27T08:12:48Z</dcterms:modified>
</cp:coreProperties>
</file>